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0730" windowHeight="11760"/>
  </bookViews>
  <sheets>
    <sheet name="исх (2)" sheetId="4" r:id="rId1"/>
    <sheet name="исх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K22" i="4"/>
  <c r="K24"/>
  <c r="K25"/>
  <c r="K51"/>
  <c r="K34"/>
  <c r="K48"/>
  <c r="K46"/>
  <c r="K45"/>
  <c r="K44"/>
  <c r="K42"/>
  <c r="K41"/>
  <c r="K40"/>
  <c r="K39"/>
  <c r="K38"/>
  <c r="K37"/>
  <c r="K36"/>
  <c r="K35"/>
  <c r="K30"/>
  <c r="K28"/>
  <c r="K50"/>
  <c r="K49"/>
  <c r="K38" i="1" l="1"/>
  <c r="K39"/>
  <c r="K31" l="1"/>
  <c r="K30"/>
  <c r="K29"/>
  <c r="K28"/>
  <c r="K27"/>
  <c r="K26"/>
  <c r="K25"/>
  <c r="K23"/>
  <c r="K22"/>
  <c r="K36"/>
  <c r="K35"/>
  <c r="K34"/>
  <c r="K33"/>
  <c r="K32"/>
  <c r="K37"/>
  <c r="K40"/>
  <c r="K41"/>
  <c r="K42"/>
  <c r="K43"/>
  <c r="K44"/>
  <c r="K45"/>
  <c r="K46"/>
  <c r="K47"/>
  <c r="K48"/>
  <c r="K49"/>
  <c r="K50"/>
  <c r="K51" l="1"/>
  <c r="K52"/>
  <c r="K53"/>
  <c r="K19"/>
  <c r="K21"/>
  <c r="K20"/>
  <c r="K18"/>
  <c r="K17"/>
</calcChain>
</file>

<file path=xl/comments1.xml><?xml version="1.0" encoding="utf-8"?>
<comments xmlns="http://schemas.openxmlformats.org/spreadsheetml/2006/main">
  <authors>
    <author>nasek</author>
    <author>днс</author>
  </authors>
  <commentList>
    <comment ref="H34" authorId="0">
      <text>
        <r>
          <rPr>
            <b/>
            <sz val="8"/>
            <color indexed="81"/>
            <rFont val="Tahoma"/>
            <family val="2"/>
            <charset val="204"/>
          </rPr>
          <t>nasek:</t>
        </r>
        <r>
          <rPr>
            <sz val="8"/>
            <color indexed="81"/>
            <rFont val="Tahoma"/>
            <family val="2"/>
            <charset val="204"/>
          </rPr>
          <t xml:space="preserve">
в плане 6 ши, 1 приобрели в 2015 году - срочно
</t>
        </r>
      </text>
    </comment>
    <comment ref="D37" authorId="1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</commentList>
</comments>
</file>

<file path=xl/comments2.xml><?xml version="1.0" encoding="utf-8"?>
<comments xmlns="http://schemas.openxmlformats.org/spreadsheetml/2006/main">
  <authors>
    <author>днс</author>
  </authors>
  <commentLis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все мероприятия по которым остались вопросы</t>
        </r>
      </text>
    </comment>
  </commentList>
</comments>
</file>

<file path=xl/sharedStrings.xml><?xml version="1.0" encoding="utf-8"?>
<sst xmlns="http://schemas.openxmlformats.org/spreadsheetml/2006/main" count="972" uniqueCount="255">
  <si>
    <t>Порядковый номер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</si>
  <si>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</si>
  <si>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</si>
  <si>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</si>
  <si>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</si>
  <si>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</si>
  <si>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</si>
  <si>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</si>
  <si>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</si>
  <si>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</si>
  <si>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</si>
  <si>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</si>
  <si>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</si>
  <si>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</si>
  <si>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</si>
  <si>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</si>
  <si>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</si>
  <si>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</si>
  <si>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</si>
  <si>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</si>
  <si>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</si>
  <si>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</si>
  <si>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План закупок товаров (работ, услуг)</t>
  </si>
  <si>
    <t>Муниципальное унитарное предприятие города Ангарска "Ангарский Водоканал"</t>
  </si>
  <si>
    <t>665830, Иркутская область, г.Ангарск, ул.Мира, дом 2а</t>
  </si>
  <si>
    <t>8(3955) 52-34-84</t>
  </si>
  <si>
    <t>vdk@avk.irtel.ru</t>
  </si>
  <si>
    <t>3801006828</t>
  </si>
  <si>
    <t>380101001</t>
  </si>
  <si>
    <t>25405000000</t>
  </si>
  <si>
    <t>Регион поставки
товаров (выполнения работ,
оказания услуг)</t>
  </si>
  <si>
    <t>г. Ангарск</t>
  </si>
  <si>
    <t>нет</t>
  </si>
  <si>
    <t>запрос котировок</t>
  </si>
  <si>
    <t>штука</t>
  </si>
  <si>
    <t>согласно ТЗ</t>
  </si>
  <si>
    <t>ЗК в эл.форме</t>
  </si>
  <si>
    <t>да</t>
  </si>
  <si>
    <t>май</t>
  </si>
  <si>
    <t>сентябрь</t>
  </si>
  <si>
    <t>март</t>
  </si>
  <si>
    <t>октябрь</t>
  </si>
  <si>
    <t>ноябрь</t>
  </si>
  <si>
    <t>июнь</t>
  </si>
  <si>
    <t>июль</t>
  </si>
  <si>
    <t>апрель</t>
  </si>
  <si>
    <t>декабрь</t>
  </si>
  <si>
    <t>август</t>
  </si>
  <si>
    <t>условная единица</t>
  </si>
  <si>
    <r>
      <t xml:space="preserve">       _____________________ 
</t>
    </r>
    <r>
      <rPr>
        <sz val="8"/>
        <color theme="1"/>
        <rFont val="Calibri"/>
        <family val="2"/>
        <charset val="204"/>
        <scheme val="minor"/>
      </rPr>
      <t>(подпись)</t>
    </r>
  </si>
  <si>
    <t>компрессорная установка с дизельным двигателем а</t>
  </si>
  <si>
    <t>28.13</t>
  </si>
  <si>
    <t>Код по ОКПД 2</t>
  </si>
  <si>
    <t>???</t>
  </si>
  <si>
    <t>Поставка сухих смесей для ремонта лотков скорых фильтров</t>
  </si>
  <si>
    <t>КТ ТРОН или эквивалент</t>
  </si>
  <si>
    <t>килограмм</t>
  </si>
  <si>
    <t>Поставка технологических компьютеров</t>
  </si>
  <si>
    <t xml:space="preserve">Поставка компрессора КВ-3/8П с дизельным двигателем </t>
  </si>
  <si>
    <t xml:space="preserve">Поставка водоразборных колонок </t>
  </si>
  <si>
    <t xml:space="preserve">Поставка автономного питания для разговорных радиостанций        </t>
  </si>
  <si>
    <t xml:space="preserve">Поставка поворотного затвора </t>
  </si>
  <si>
    <t xml:space="preserve">Ду-600мм Ру10 с электроприводом </t>
  </si>
  <si>
    <t xml:space="preserve"> Ду-400 Ру-10 </t>
  </si>
  <si>
    <t xml:space="preserve"> Д/у-800мм Ру10 </t>
  </si>
  <si>
    <t xml:space="preserve">Поставка обратного клапана </t>
  </si>
  <si>
    <t xml:space="preserve"> Ду-400мм Ру10 </t>
  </si>
  <si>
    <t xml:space="preserve"> Поставка задвижки</t>
  </si>
  <si>
    <t xml:space="preserve">Поставка малогабаритного грузопассажирского автомобиля </t>
  </si>
  <si>
    <t xml:space="preserve">Поставка поворотных затворов </t>
  </si>
  <si>
    <t xml:space="preserve">Ду-800 мм Ру-10 с электроприводом </t>
  </si>
  <si>
    <t xml:space="preserve">ручной привод,  (3х3 м). </t>
  </si>
  <si>
    <t xml:space="preserve">Поставка насосных установок тм Wilo </t>
  </si>
  <si>
    <r>
      <t>и.о. д</t>
    </r>
    <r>
      <rPr>
        <u/>
        <sz val="9"/>
        <color theme="1"/>
        <rFont val="Calibri"/>
        <family val="2"/>
        <charset val="204"/>
        <scheme val="minor"/>
      </rPr>
      <t>иректора МУП города Ангарска "Ангарский Водоканал"        А.М. Зеленин</t>
    </r>
    <r>
      <rPr>
        <sz val="9"/>
        <color theme="1"/>
        <rFont val="Calibri"/>
        <family val="2"/>
        <charset val="204"/>
        <scheme val="minor"/>
      </rPr>
      <t xml:space="preserve">
                 </t>
    </r>
    <r>
      <rPr>
        <vertAlign val="superscript"/>
        <sz val="9"/>
        <color theme="1"/>
        <rFont val="Calibri"/>
        <family val="2"/>
        <charset val="204"/>
        <scheme val="minor"/>
      </rPr>
      <t>(Ф.И.О., должность руководителя (уполномоченного лица) заказчика)</t>
    </r>
  </si>
  <si>
    <r>
      <t xml:space="preserve">"     "  </t>
    </r>
    <r>
      <rPr>
        <u/>
        <sz val="9"/>
        <color theme="1"/>
        <rFont val="Calibri"/>
        <family val="2"/>
        <charset val="204"/>
        <scheme val="minor"/>
      </rPr>
      <t xml:space="preserve"> декабря </t>
    </r>
    <r>
      <rPr>
        <sz val="9"/>
        <color theme="1"/>
        <rFont val="Calibri"/>
        <family val="2"/>
        <charset val="204"/>
        <scheme val="minor"/>
      </rPr>
      <t xml:space="preserve">  2015 год
</t>
    </r>
    <r>
      <rPr>
        <vertAlign val="superscript"/>
        <sz val="9"/>
        <color theme="1"/>
        <rFont val="Calibri"/>
        <family val="2"/>
        <charset val="204"/>
        <scheme val="minor"/>
      </rPr>
      <t>(дата утверждения)</t>
    </r>
  </si>
  <si>
    <t xml:space="preserve">Поставка газоанализатора </t>
  </si>
  <si>
    <t>февраль</t>
  </si>
  <si>
    <t xml:space="preserve"> Ду300 (1 ед.), Ду200 (9 ед.), Ду150 (14 ед.), Ду100 (2 ед.). Для канализационных насосных станций.</t>
  </si>
  <si>
    <t xml:space="preserve">Поставка шиберно-ножевых задвижек </t>
  </si>
  <si>
    <t>Поставка насосных агрегатов</t>
  </si>
  <si>
    <t>до 11 кВт - 1 шт.; до 20 кВт - 1 шт.</t>
  </si>
  <si>
    <t>28.14.1</t>
  </si>
  <si>
    <t>Поставка оборудования для испытательной лаборатории проведения контроля состава и свойств сточных вод</t>
  </si>
  <si>
    <t>27.20</t>
  </si>
  <si>
    <t>23.64.10.110</t>
  </si>
  <si>
    <t>29.10</t>
  </si>
  <si>
    <t xml:space="preserve">Поставка, установка секционных ворот </t>
  </si>
  <si>
    <t>28.13.1</t>
  </si>
  <si>
    <t>43.32.10.110</t>
  </si>
  <si>
    <t>28.15</t>
  </si>
  <si>
    <t>71.12.16</t>
  </si>
  <si>
    <t>26.51.53.110</t>
  </si>
  <si>
    <t>Согласно ТЗ</t>
  </si>
  <si>
    <t>23.64</t>
  </si>
  <si>
    <t>Код по ОКВЭД2</t>
  </si>
  <si>
    <t>28.14</t>
  </si>
  <si>
    <t>26.20</t>
  </si>
  <si>
    <t>43.32.1</t>
  </si>
  <si>
    <t>71.12</t>
  </si>
  <si>
    <t>26.51</t>
  </si>
  <si>
    <t>запрос предложений</t>
  </si>
  <si>
    <t xml:space="preserve">Поставка и пуско-наладка шкафов системы диспетчерского контроля ПВНС города </t>
  </si>
  <si>
    <t>Поставка и пуско-наладка шкафов системы диспетчерского контроля районных КНС</t>
  </si>
  <si>
    <t>Поставка оборудования распределительного устройства (0,4 кВ) на канализационной насосной станции "Южная"</t>
  </si>
  <si>
    <t xml:space="preserve">Сведения
о начальной (максимальной)
цене договора
(цене лота)       тыс.руб </t>
  </si>
  <si>
    <t>26.51.6</t>
  </si>
  <si>
    <t>27.12</t>
  </si>
  <si>
    <t>27.11.6</t>
  </si>
  <si>
    <t>27.11</t>
  </si>
  <si>
    <t>на  2016 год  (на один год)</t>
  </si>
  <si>
    <t>инвест программа п.9 ИП</t>
  </si>
  <si>
    <t>п17. ИП</t>
  </si>
  <si>
    <t>п19. ИП</t>
  </si>
  <si>
    <t>п27. ИП</t>
  </si>
  <si>
    <t>п28. ИП</t>
  </si>
  <si>
    <t>п29. ИП</t>
  </si>
  <si>
    <t>п31. ИП</t>
  </si>
  <si>
    <t>п36. ИП</t>
  </si>
  <si>
    <t>Автоматизация технологического процесса транспортировки сточных вод КНС «Восточная», монтаж частотно-регулируемого привода насосных агрегатов (1 и 2 этап)</t>
  </si>
  <si>
    <t>Реконструкция системы электроснабжения КНС-89</t>
  </si>
  <si>
    <t>Реконструкция оборудования для механической очистки стоков (грабельного оборудования) КНС «Восточная»</t>
  </si>
  <si>
    <t xml:space="preserve">Автоматизация технологического процесса транспортировки сточных вод КНС «Южная», монтаж частотно-регулируемого привода насосных агрегатов (1 и 2 этап) </t>
  </si>
  <si>
    <t xml:space="preserve">Поставка и пуско-наладка системы диспетчерского контроля для водопроводных насосных станций города </t>
  </si>
  <si>
    <t>Поставка и пуско-наладка шкафов системы диспетчерского контроля КНС города</t>
  </si>
  <si>
    <t>26.30</t>
  </si>
  <si>
    <t>26.30.11.130</t>
  </si>
  <si>
    <t>Выполнение работ по замене оборудования системы энергоснабжения и автоматизированного управления насосной станцией 811</t>
  </si>
  <si>
    <t xml:space="preserve">Модернизация теплового пункта здания водоочистных сооружений, монтаж автоматических узлов регулирования. </t>
  </si>
  <si>
    <t>26.51.70</t>
  </si>
  <si>
    <t xml:space="preserve"> Поставка и пуско-наладка системы диспетчерского контроля для районных КНС города</t>
  </si>
  <si>
    <t>Поставка задвижки ручной чугунной</t>
  </si>
  <si>
    <t>Электропривод на задвижки канализационной насосной станции Ду-800 (11 ед.), Ду300 (5 ед.)</t>
  </si>
  <si>
    <t>26.20.14.000</t>
  </si>
  <si>
    <t>до 11 кВт - 3 шт.; до 90 кВт - 2 шт.; до 37  кВт - 1 шт.; до 22  кВт - 2 шт.</t>
  </si>
  <si>
    <t>до 22 кВт - 1 шт.</t>
  </si>
  <si>
    <t>Поставка серверного оборудования</t>
  </si>
  <si>
    <t xml:space="preserve">ППЭ  вода п1. </t>
  </si>
  <si>
    <t xml:space="preserve">ППЭ   вода п3. </t>
  </si>
  <si>
    <t xml:space="preserve">ППЭ   вода п4. </t>
  </si>
  <si>
    <t xml:space="preserve">ППЭ  вода п5. </t>
  </si>
  <si>
    <t xml:space="preserve">ППЭ   вода п7. </t>
  </si>
  <si>
    <t xml:space="preserve">ППЭ   вода п9. </t>
  </si>
  <si>
    <t xml:space="preserve">ППЭ   вода п10. </t>
  </si>
  <si>
    <t xml:space="preserve">ППЭ   вода п11. </t>
  </si>
  <si>
    <t xml:space="preserve">ППЭ   вода п12. </t>
  </si>
  <si>
    <t xml:space="preserve">ППЭ   вода п13. </t>
  </si>
  <si>
    <t xml:space="preserve">ППЭ  вода п14. </t>
  </si>
  <si>
    <t xml:space="preserve">ППЭ   вода п16. </t>
  </si>
  <si>
    <t xml:space="preserve">ППЭ   вода п17. </t>
  </si>
  <si>
    <t>ППЭ водоотведение п.1</t>
  </si>
  <si>
    <t>Поставка электроприводов на задвижки канализационной насосной станции "Восточная"</t>
  </si>
  <si>
    <t>Поставка электроприводов на напорные задвижки насосных агрегатов канализационной насосной станции "Южная"</t>
  </si>
  <si>
    <t>ППЭ водоотведение п.2</t>
  </si>
  <si>
    <t>ППЭ водоотведение п.3</t>
  </si>
  <si>
    <t>Поставка щитового затвора с электроприводом для насосной станции "Южная"</t>
  </si>
  <si>
    <t>ППЭ водоотведение п.5</t>
  </si>
  <si>
    <t>ППЭ водоотведение п.6</t>
  </si>
  <si>
    <t>ППЭ водоотведение п.8</t>
  </si>
  <si>
    <t>Энергсб. И энергоэф. вода П.3</t>
  </si>
  <si>
    <t>Энергсб. И энергоэф. вода П.6</t>
  </si>
  <si>
    <t>Энергсб. и энергоэф. Водоот. П.7+8</t>
  </si>
  <si>
    <t>Энергсб. и энергоэф. Водоот. П.1 (III кв-л)</t>
  </si>
  <si>
    <t>Энергсб. и энергоэф. Водоот. П.1(IV кв-л) +2+3+4+5+9+10+11</t>
  </si>
  <si>
    <t>ППЭ вода п.2</t>
  </si>
  <si>
    <t>ППЭ вода п.8</t>
  </si>
  <si>
    <t>Энергсб. И энергоэф. вода П.2</t>
  </si>
  <si>
    <t>ППЭ водоотв.  п.3</t>
  </si>
  <si>
    <t>ППЭ водоотв.  п.4</t>
  </si>
  <si>
    <t>Реконструкция комплектной трансформаторной подстанции БРХ с заменой вводных кабелей 6 кВ от РУ-6 кВ до КТП</t>
  </si>
  <si>
    <t>Поставка щитового затвора с электроприводом для канализационной насосной станции "Южная"</t>
  </si>
  <si>
    <t>71.12.1</t>
  </si>
  <si>
    <t>71.12.11</t>
  </si>
  <si>
    <t>выполнение работ по разработке проектной документации на автоматизацию теплового пункта для административного здания</t>
  </si>
  <si>
    <t>допуски СРО п.4.1., 4.5. или 13</t>
  </si>
  <si>
    <t>январь</t>
  </si>
  <si>
    <t>82.19.12</t>
  </si>
  <si>
    <t>82.19</t>
  </si>
  <si>
    <t>Оказание услуг по печати, фальцеванию и доставке платежных документов для нужд МУП города Ангарска "Ангарский Водоканал"</t>
  </si>
  <si>
    <t>не установлено</t>
  </si>
  <si>
    <t xml:space="preserve"> у единственного источника</t>
  </si>
  <si>
    <t>Поставка комплекта балансировочного Протон-Баланс II или эквивалент</t>
  </si>
  <si>
    <t>Поставка полиэтиленовой трубы ПЭ100</t>
  </si>
  <si>
    <t>соответствие ГОСТ 18599-2001</t>
  </si>
  <si>
    <t>погонный метр</t>
  </si>
  <si>
    <t xml:space="preserve">Сведения
о начальной (максимальной)
цене договора
(цене лота)       тыс.руб. </t>
  </si>
  <si>
    <t>26.51.66.132</t>
  </si>
  <si>
    <t>22.21.2</t>
  </si>
  <si>
    <t>22.21</t>
  </si>
  <si>
    <t>для балансировки роторов</t>
  </si>
  <si>
    <t>28.92</t>
  </si>
  <si>
    <t>28.92.61.110</t>
  </si>
  <si>
    <t>Поставка запасных частей и комплектующих для установок горизонтально-направленного бурения DDW-180, DDW-280</t>
  </si>
  <si>
    <t>28.14.1.</t>
  </si>
  <si>
    <t>Ду 100мм (4шт.), Ду 150мм (30 шт.), Ду 200мм (20 шт.), Ду 250 мм (5 шт.), Ду 300 мм (2 шт.)</t>
  </si>
  <si>
    <t>Поставка насосных агрегатов KSB Sewatec для КНС-1, КНС «Яблонька»</t>
  </si>
  <si>
    <t>у единственного поставщика</t>
  </si>
  <si>
    <t>Производитель "Комбест"</t>
  </si>
  <si>
    <t>28.12</t>
  </si>
  <si>
    <t>28.12.2</t>
  </si>
  <si>
    <t>Поставка комплектующих к оборудования для бестраншейной замены канализационных трубопроводов на полиэтиленовые трубы</t>
  </si>
  <si>
    <t>Поставка автомобиля ГАЗ 2705 комби "ГАЗель"</t>
  </si>
  <si>
    <t>28.13.24</t>
  </si>
  <si>
    <t>Поставка компрессорной станции</t>
  </si>
  <si>
    <t>Поставка материалов для ремонта лотков скорых фильтров</t>
  </si>
  <si>
    <t xml:space="preserve">Поставка задвижек с обрезиненным клином </t>
  </si>
  <si>
    <t>Поставка спецодежды в 2016 году</t>
  </si>
  <si>
    <t>новым, изготовленным не ранее 2016 года, не бывшим в употреблении, ремонте, иметь товарные ярлыки</t>
  </si>
  <si>
    <t>14.12</t>
  </si>
  <si>
    <t>поставка спецобуви  в 2016 году</t>
  </si>
  <si>
    <t>15.20</t>
  </si>
  <si>
    <t>поставка средств индивидуальной защиты в 2016 году</t>
  </si>
  <si>
    <t>32.99</t>
  </si>
  <si>
    <t>32.99.11</t>
  </si>
  <si>
    <t>27.9</t>
  </si>
  <si>
    <t>поставка устройства заграждения (противоторанного дорожного блокиратора)</t>
  </si>
  <si>
    <t>Поставка костюма влагозащитного Л-1</t>
  </si>
  <si>
    <t>с хранения</t>
  </si>
  <si>
    <t>43.3</t>
  </si>
  <si>
    <t>Выполнение работ по ремонту рулонной кровли и помещений здания водопроводной станции 2-го подъема пос. Мегет</t>
  </si>
  <si>
    <t>Поставка полиэтиленовой трубы ПЭ100 SDR17</t>
  </si>
  <si>
    <t>29.10.4</t>
  </si>
  <si>
    <t>дизель, 2016 года выпуска</t>
  </si>
  <si>
    <t xml:space="preserve">Поставка автомобиля ГАЗ-C41R13 Газон NEXT </t>
  </si>
  <si>
    <t>71.12.53</t>
  </si>
  <si>
    <t>71.12.39</t>
  </si>
  <si>
    <t>выполнение работ по проведению мониторинга морфометрических показателей русла реки Ангара на участке выпуска шламовых вод № 1</t>
  </si>
  <si>
    <t>наличие лицензии Гидромета, свидетельства СРО</t>
  </si>
  <si>
    <t>43.21</t>
  </si>
  <si>
    <t>43.21.10</t>
  </si>
  <si>
    <t>Выполнение работ по реконструкции системы электроснабжения комплектной трансформаторной подстанции блока реагентного хозяйства (КТП БРХ) цеха водоочистных сооружений</t>
  </si>
  <si>
    <t>80.1</t>
  </si>
  <si>
    <t xml:space="preserve">Оказание услуг по охране объектов предприятия </t>
  </si>
  <si>
    <t>26.51.43.140</t>
  </si>
  <si>
    <t>Поставка лабораторного оборудования</t>
  </si>
  <si>
    <t>Поставка полиэтиленовой трубы ПЭ100 SDR17 – 160х9,5</t>
  </si>
  <si>
    <t>404.6</t>
  </si>
  <si>
    <t xml:space="preserve">Поставка лабораторной мебели и оборудования для испытательной лаборатории контроля качества воды </t>
  </si>
  <si>
    <t>Поставка легкового автомобиля</t>
  </si>
  <si>
    <t>29.10.2</t>
  </si>
  <si>
    <t>86.22</t>
  </si>
  <si>
    <t>Оказание услуг по проведению периодического медицинского осмотра работников предприятия</t>
  </si>
  <si>
    <t xml:space="preserve">Поставка поворотных затворов с электроприводами </t>
  </si>
  <si>
    <t xml:space="preserve"> Ду-600мм(2 щт.), Ду 800мм (6шт).</t>
  </si>
  <si>
    <t>год выпуска не ранее 2016 года</t>
  </si>
  <si>
    <t>Выполнение работ по ремонту рулонной кровли, окон и дверей в здании отстойника с. Савватеевка</t>
  </si>
  <si>
    <t>Поставка костюмов утепленных с логотипом в 2016 году</t>
  </si>
  <si>
    <t>сен.</t>
  </si>
  <si>
    <t>Поставка костюмов рабочих летних сигнальных в 2016 году</t>
  </si>
  <si>
    <t>поставка костюмов рабочих летних с логотипом в 2016 году</t>
  </si>
  <si>
    <t xml:space="preserve">  </t>
  </si>
  <si>
    <t>новым, изготовленным не ранее 2015 года, не бывшим в употреблении, ремонте, иметь товарные ярлыки</t>
  </si>
  <si>
    <t>Выполнение работ по ремонту рулонной кровли зданий АТЦ (боксы №3,4)</t>
  </si>
  <si>
    <t>сент.</t>
  </si>
  <si>
    <t>окт.</t>
  </si>
  <si>
    <t>у единственного исполнителя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</si>
</sst>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0"/>
    <numFmt numFmtId="166" formatCode="#,##0.00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1.5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3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/>
    </xf>
    <xf numFmtId="49" fontId="5" fillId="2" borderId="6" xfId="0" applyNumberFormat="1" applyFont="1" applyFill="1" applyBorder="1" applyAlignment="1">
      <alignment horizontal="center" vertical="center" textRotation="90"/>
    </xf>
    <xf numFmtId="0" fontId="3" fillId="2" borderId="0" xfId="0" applyFont="1" applyFill="1"/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textRotation="90"/>
    </xf>
    <xf numFmtId="0" fontId="3" fillId="2" borderId="0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textRotation="90"/>
    </xf>
    <xf numFmtId="17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textRotation="90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/>
    <xf numFmtId="17" fontId="5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3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0" fillId="0" borderId="0" xfId="0" applyBorder="1"/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9" fillId="4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indent="1"/>
    </xf>
    <xf numFmtId="49" fontId="8" fillId="0" borderId="2" xfId="0" applyNumberFormat="1" applyFont="1" applyFill="1" applyBorder="1" applyAlignment="1">
      <alignment horizontal="left" indent="1"/>
    </xf>
    <xf numFmtId="49" fontId="8" fillId="0" borderId="3" xfId="0" applyNumberFormat="1" applyFont="1" applyFill="1" applyBorder="1" applyAlignment="1">
      <alignment horizontal="left" indent="1"/>
    </xf>
    <xf numFmtId="49" fontId="8" fillId="0" borderId="4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7" fillId="0" borderId="2" xfId="2" applyNumberFormat="1" applyFill="1" applyBorder="1" applyAlignment="1" applyProtection="1">
      <alignment horizontal="left" indent="1"/>
    </xf>
    <xf numFmtId="49" fontId="8" fillId="0" borderId="3" xfId="2" applyNumberFormat="1" applyFont="1" applyFill="1" applyBorder="1" applyAlignment="1" applyProtection="1">
      <alignment horizontal="left" indent="1"/>
    </xf>
    <xf numFmtId="49" fontId="8" fillId="0" borderId="4" xfId="2" applyNumberFormat="1" applyFont="1" applyFill="1" applyBorder="1" applyAlignment="1" applyProtection="1">
      <alignment horizontal="left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left" vertical="top" indent="1"/>
    </xf>
    <xf numFmtId="0" fontId="8" fillId="0" borderId="3" xfId="0" applyFont="1" applyBorder="1" applyAlignment="1">
      <alignment horizontal="left" vertical="top" indent="1"/>
    </xf>
    <xf numFmtId="0" fontId="8" fillId="0" borderId="4" xfId="0" applyFont="1" applyBorder="1" applyAlignment="1">
      <alignment horizontal="left" vertical="top" indent="1"/>
    </xf>
    <xf numFmtId="0" fontId="8" fillId="0" borderId="2" xfId="0" applyFont="1" applyFill="1" applyBorder="1" applyAlignment="1">
      <alignment horizontal="left" vertical="top" wrapText="1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7"/>
  <sheetViews>
    <sheetView tabSelected="1" workbookViewId="0">
      <pane xSplit="15" ySplit="14" topLeftCell="P15" activePane="bottomRight" state="frozen"/>
      <selection pane="topRight" activeCell="P1" sqref="P1"/>
      <selection pane="bottomLeft" activeCell="A15" sqref="A15"/>
      <selection pane="bottomRight" activeCell="D18" sqref="D18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4.28515625" customWidth="1"/>
    <col min="6" max="6" width="4.28515625" customWidth="1"/>
    <col min="7" max="7" width="7" customWidth="1"/>
    <col min="8" max="8" width="9.85546875" customWidth="1"/>
    <col min="9" max="9" width="5.85546875" style="42" customWidth="1"/>
    <col min="10" max="10" width="8.85546875" style="19" customWidth="1"/>
    <col min="11" max="11" width="12.85546875" customWidth="1"/>
    <col min="12" max="12" width="10.5703125" customWidth="1"/>
    <col min="13" max="13" width="10.42578125" customWidth="1"/>
    <col min="14" max="14" width="11.28515625" customWidth="1"/>
    <col min="15" max="15" width="14.42578125" customWidth="1"/>
    <col min="16" max="16" width="14.28515625" style="44" customWidth="1"/>
  </cols>
  <sheetData>
    <row r="1" spans="1:15">
      <c r="K1" s="47"/>
      <c r="L1" s="47"/>
      <c r="M1" s="47"/>
      <c r="N1" s="47"/>
      <c r="O1" s="47"/>
    </row>
    <row r="2" spans="1:15" s="44" customFormat="1" ht="15.75">
      <c r="A2" s="90" t="s">
        <v>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s="44" customFormat="1" ht="15.75">
      <c r="A3" s="91" t="s">
        <v>109</v>
      </c>
      <c r="B3" s="91"/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s="44" customFormat="1" ht="12.7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5" s="44" customFormat="1">
      <c r="A5" s="93" t="s">
        <v>15</v>
      </c>
      <c r="B5" s="94"/>
      <c r="C5" s="94"/>
      <c r="D5" s="94"/>
      <c r="E5" s="95"/>
      <c r="F5" s="96" t="s">
        <v>23</v>
      </c>
      <c r="G5" s="97"/>
      <c r="H5" s="97"/>
      <c r="I5" s="97"/>
      <c r="J5" s="97"/>
      <c r="K5" s="97"/>
      <c r="L5" s="97"/>
      <c r="M5" s="97"/>
      <c r="N5" s="97"/>
      <c r="O5" s="98"/>
    </row>
    <row r="6" spans="1:15" s="44" customFormat="1">
      <c r="A6" s="68" t="s">
        <v>16</v>
      </c>
      <c r="B6" s="68"/>
      <c r="C6" s="68"/>
      <c r="D6" s="68"/>
      <c r="E6" s="68"/>
      <c r="F6" s="69" t="s">
        <v>24</v>
      </c>
      <c r="G6" s="70"/>
      <c r="H6" s="70"/>
      <c r="I6" s="70"/>
      <c r="J6" s="70"/>
      <c r="K6" s="70"/>
      <c r="L6" s="70"/>
      <c r="M6" s="70"/>
      <c r="N6" s="70"/>
      <c r="O6" s="71"/>
    </row>
    <row r="7" spans="1:15" s="44" customFormat="1">
      <c r="A7" s="68" t="s">
        <v>17</v>
      </c>
      <c r="B7" s="68"/>
      <c r="C7" s="68"/>
      <c r="D7" s="68"/>
      <c r="E7" s="68"/>
      <c r="F7" s="69" t="s">
        <v>25</v>
      </c>
      <c r="G7" s="70"/>
      <c r="H7" s="70"/>
      <c r="I7" s="70"/>
      <c r="J7" s="70"/>
      <c r="K7" s="70"/>
      <c r="L7" s="70"/>
      <c r="M7" s="70"/>
      <c r="N7" s="70"/>
      <c r="O7" s="71"/>
    </row>
    <row r="8" spans="1:15" s="44" customFormat="1">
      <c r="A8" s="68" t="s">
        <v>18</v>
      </c>
      <c r="B8" s="68"/>
      <c r="C8" s="68"/>
      <c r="D8" s="68"/>
      <c r="E8" s="68"/>
      <c r="F8" s="87" t="s">
        <v>26</v>
      </c>
      <c r="G8" s="88"/>
      <c r="H8" s="88"/>
      <c r="I8" s="88"/>
      <c r="J8" s="88"/>
      <c r="K8" s="88"/>
      <c r="L8" s="88"/>
      <c r="M8" s="88"/>
      <c r="N8" s="88"/>
      <c r="O8" s="89"/>
    </row>
    <row r="9" spans="1:15" s="44" customFormat="1">
      <c r="A9" s="68" t="s">
        <v>19</v>
      </c>
      <c r="B9" s="68"/>
      <c r="C9" s="68"/>
      <c r="D9" s="68"/>
      <c r="E9" s="68"/>
      <c r="F9" s="69" t="s">
        <v>27</v>
      </c>
      <c r="G9" s="70"/>
      <c r="H9" s="70"/>
      <c r="I9" s="70"/>
      <c r="J9" s="70"/>
      <c r="K9" s="70"/>
      <c r="L9" s="70"/>
      <c r="M9" s="70"/>
      <c r="N9" s="70"/>
      <c r="O9" s="71"/>
    </row>
    <row r="10" spans="1:15" s="44" customFormat="1">
      <c r="A10" s="68" t="s">
        <v>20</v>
      </c>
      <c r="B10" s="68"/>
      <c r="C10" s="68"/>
      <c r="D10" s="68"/>
      <c r="E10" s="68"/>
      <c r="F10" s="69" t="s">
        <v>28</v>
      </c>
      <c r="G10" s="70"/>
      <c r="H10" s="70"/>
      <c r="I10" s="70"/>
      <c r="J10" s="70"/>
      <c r="K10" s="70"/>
      <c r="L10" s="70"/>
      <c r="M10" s="70"/>
      <c r="N10" s="70"/>
      <c r="O10" s="71"/>
    </row>
    <row r="11" spans="1:15" s="44" customFormat="1">
      <c r="A11" s="68" t="s">
        <v>21</v>
      </c>
      <c r="B11" s="68"/>
      <c r="C11" s="68"/>
      <c r="D11" s="68"/>
      <c r="E11" s="68"/>
      <c r="F11" s="69" t="s">
        <v>29</v>
      </c>
      <c r="G11" s="70"/>
      <c r="H11" s="70"/>
      <c r="I11" s="70"/>
      <c r="J11" s="70"/>
      <c r="K11" s="70"/>
      <c r="L11" s="70"/>
      <c r="M11" s="70"/>
      <c r="N11" s="70"/>
      <c r="O11" s="71"/>
    </row>
    <row r="12" spans="1:15" s="44" customFormat="1" ht="12.75">
      <c r="A12" s="22"/>
      <c r="B12" s="3"/>
      <c r="C12" s="3"/>
      <c r="D12" s="4"/>
      <c r="E12" s="4"/>
      <c r="F12" s="4"/>
      <c r="G12" s="4"/>
      <c r="H12" s="4"/>
      <c r="I12" s="16"/>
      <c r="J12" s="16"/>
      <c r="K12" s="4"/>
      <c r="L12" s="4"/>
      <c r="M12" s="4"/>
      <c r="N12" s="2"/>
      <c r="O12" s="2"/>
    </row>
    <row r="13" spans="1:15" s="44" customFormat="1" ht="12.75">
      <c r="A13" s="72" t="s">
        <v>0</v>
      </c>
      <c r="B13" s="73" t="s">
        <v>94</v>
      </c>
      <c r="C13" s="73" t="s">
        <v>52</v>
      </c>
      <c r="D13" s="76" t="s">
        <v>1</v>
      </c>
      <c r="E13" s="77"/>
      <c r="F13" s="77"/>
      <c r="G13" s="77"/>
      <c r="H13" s="77"/>
      <c r="I13" s="77"/>
      <c r="J13" s="77"/>
      <c r="K13" s="77"/>
      <c r="L13" s="77"/>
      <c r="M13" s="78"/>
      <c r="N13" s="73" t="s">
        <v>2</v>
      </c>
      <c r="O13" s="79" t="s">
        <v>3</v>
      </c>
    </row>
    <row r="14" spans="1:15" s="44" customFormat="1" ht="78.75" customHeight="1">
      <c r="A14" s="72"/>
      <c r="B14" s="74"/>
      <c r="C14" s="74"/>
      <c r="D14" s="79" t="s">
        <v>4</v>
      </c>
      <c r="E14" s="79" t="s">
        <v>5</v>
      </c>
      <c r="F14" s="81" t="s">
        <v>6</v>
      </c>
      <c r="G14" s="82"/>
      <c r="H14" s="79" t="s">
        <v>7</v>
      </c>
      <c r="I14" s="85" t="s">
        <v>30</v>
      </c>
      <c r="J14" s="86"/>
      <c r="K14" s="66" t="s">
        <v>184</v>
      </c>
      <c r="L14" s="81" t="s">
        <v>8</v>
      </c>
      <c r="M14" s="82"/>
      <c r="N14" s="74"/>
      <c r="O14" s="80"/>
    </row>
    <row r="15" spans="1:15" s="44" customFormat="1" ht="88.5" customHeight="1">
      <c r="A15" s="72"/>
      <c r="B15" s="75"/>
      <c r="C15" s="75"/>
      <c r="D15" s="83"/>
      <c r="E15" s="84"/>
      <c r="F15" s="5" t="s">
        <v>9</v>
      </c>
      <c r="G15" s="5" t="s">
        <v>10</v>
      </c>
      <c r="H15" s="80"/>
      <c r="I15" s="17" t="s">
        <v>11</v>
      </c>
      <c r="J15" s="17" t="s">
        <v>10</v>
      </c>
      <c r="K15" s="67"/>
      <c r="L15" s="6" t="s">
        <v>12</v>
      </c>
      <c r="M15" s="40" t="s">
        <v>13</v>
      </c>
      <c r="N15" s="75"/>
      <c r="O15" s="7" t="s">
        <v>14</v>
      </c>
    </row>
    <row r="16" spans="1:15" s="44" customFormat="1" ht="12.75">
      <c r="A16" s="18">
        <v>1</v>
      </c>
      <c r="B16" s="39">
        <v>2</v>
      </c>
      <c r="C16" s="39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18">
        <v>9</v>
      </c>
      <c r="J16" s="18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</row>
    <row r="17" spans="1:35" s="44" customFormat="1" ht="67.5">
      <c r="A17" s="18">
        <v>1</v>
      </c>
      <c r="B17" s="32" t="s">
        <v>95</v>
      </c>
      <c r="C17" s="32" t="s">
        <v>192</v>
      </c>
      <c r="D17" s="9" t="s">
        <v>78</v>
      </c>
      <c r="E17" s="51" t="s">
        <v>193</v>
      </c>
      <c r="F17" s="25">
        <v>796</v>
      </c>
      <c r="G17" s="26" t="s">
        <v>34</v>
      </c>
      <c r="H17" s="10">
        <v>61</v>
      </c>
      <c r="I17" s="11">
        <v>25405000000</v>
      </c>
      <c r="J17" s="10" t="s">
        <v>31</v>
      </c>
      <c r="K17" s="50">
        <v>1763.5436999999999</v>
      </c>
      <c r="L17" s="28">
        <v>42430</v>
      </c>
      <c r="M17" s="43">
        <v>42552</v>
      </c>
      <c r="N17" s="26" t="s">
        <v>33</v>
      </c>
      <c r="O17" s="25" t="s">
        <v>32</v>
      </c>
    </row>
    <row r="18" spans="1:35" s="46" customFormat="1" ht="54.75">
      <c r="A18" s="18">
        <v>2</v>
      </c>
      <c r="B18" s="11" t="s">
        <v>217</v>
      </c>
      <c r="C18" s="11" t="s">
        <v>217</v>
      </c>
      <c r="D18" s="9" t="s">
        <v>251</v>
      </c>
      <c r="E18" s="24" t="s">
        <v>35</v>
      </c>
      <c r="F18" s="10">
        <v>878</v>
      </c>
      <c r="G18" s="12" t="s">
        <v>48</v>
      </c>
      <c r="H18" s="10">
        <v>1</v>
      </c>
      <c r="I18" s="11">
        <v>25405000000</v>
      </c>
      <c r="J18" s="10" t="s">
        <v>31</v>
      </c>
      <c r="K18" s="30">
        <v>576.16800000000001</v>
      </c>
      <c r="L18" s="10" t="s">
        <v>252</v>
      </c>
      <c r="M18" s="10" t="s">
        <v>253</v>
      </c>
      <c r="N18" s="12" t="s">
        <v>254</v>
      </c>
      <c r="O18" s="10" t="s">
        <v>32</v>
      </c>
    </row>
    <row r="19" spans="1:35" s="46" customFormat="1" ht="78.75">
      <c r="A19" s="18">
        <v>3</v>
      </c>
      <c r="B19" s="27" t="s">
        <v>207</v>
      </c>
      <c r="C19" s="27" t="s">
        <v>207</v>
      </c>
      <c r="D19" s="9" t="s">
        <v>245</v>
      </c>
      <c r="E19" s="12" t="s">
        <v>250</v>
      </c>
      <c r="F19" s="10">
        <v>796</v>
      </c>
      <c r="G19" s="10" t="s">
        <v>34</v>
      </c>
      <c r="H19" s="10">
        <v>270</v>
      </c>
      <c r="I19" s="11">
        <v>25405000000</v>
      </c>
      <c r="J19" s="10" t="s">
        <v>31</v>
      </c>
      <c r="K19" s="30">
        <v>656.1</v>
      </c>
      <c r="L19" s="10" t="s">
        <v>246</v>
      </c>
      <c r="M19" s="28">
        <v>42736</v>
      </c>
      <c r="N19" s="12" t="s">
        <v>33</v>
      </c>
      <c r="O19" s="10" t="s">
        <v>32</v>
      </c>
    </row>
    <row r="20" spans="1:35" s="44" customFormat="1" ht="54.75">
      <c r="A20" s="18">
        <v>4</v>
      </c>
      <c r="B20" s="11" t="s">
        <v>51</v>
      </c>
      <c r="C20" s="11" t="s">
        <v>51</v>
      </c>
      <c r="D20" s="9" t="s">
        <v>194</v>
      </c>
      <c r="E20" s="9" t="s">
        <v>80</v>
      </c>
      <c r="F20" s="10">
        <v>796</v>
      </c>
      <c r="G20" s="10" t="s">
        <v>34</v>
      </c>
      <c r="H20" s="10">
        <v>2</v>
      </c>
      <c r="I20" s="11">
        <v>25405000000</v>
      </c>
      <c r="J20" s="10" t="s">
        <v>31</v>
      </c>
      <c r="K20" s="49">
        <v>1309.48387</v>
      </c>
      <c r="L20" s="10" t="s">
        <v>40</v>
      </c>
      <c r="M20" s="10" t="s">
        <v>44</v>
      </c>
      <c r="N20" s="12" t="s">
        <v>33</v>
      </c>
      <c r="O20" s="10" t="s">
        <v>32</v>
      </c>
    </row>
    <row r="21" spans="1:35" s="44" customFormat="1" ht="54.75">
      <c r="A21" s="18">
        <v>5</v>
      </c>
      <c r="B21" s="11" t="s">
        <v>95</v>
      </c>
      <c r="C21" s="11" t="s">
        <v>81</v>
      </c>
      <c r="D21" s="9" t="s">
        <v>241</v>
      </c>
      <c r="E21" s="9" t="s">
        <v>242</v>
      </c>
      <c r="F21" s="10">
        <v>796</v>
      </c>
      <c r="G21" s="10" t="s">
        <v>34</v>
      </c>
      <c r="H21" s="10">
        <v>8</v>
      </c>
      <c r="I21" s="11">
        <v>25405000000</v>
      </c>
      <c r="J21" s="10" t="s">
        <v>31</v>
      </c>
      <c r="K21" s="30">
        <v>6851.0519999999997</v>
      </c>
      <c r="L21" s="10" t="s">
        <v>47</v>
      </c>
      <c r="M21" s="10" t="s">
        <v>39</v>
      </c>
      <c r="N21" s="12" t="s">
        <v>33</v>
      </c>
      <c r="O21" s="10" t="s">
        <v>32</v>
      </c>
    </row>
    <row r="22" spans="1:35" s="44" customFormat="1" ht="54.75">
      <c r="A22" s="18">
        <v>6</v>
      </c>
      <c r="B22" s="11" t="s">
        <v>95</v>
      </c>
      <c r="C22" s="11" t="s">
        <v>81</v>
      </c>
      <c r="D22" s="9" t="s">
        <v>59</v>
      </c>
      <c r="E22" s="9" t="s">
        <v>35</v>
      </c>
      <c r="F22" s="10">
        <v>796</v>
      </c>
      <c r="G22" s="10" t="s">
        <v>34</v>
      </c>
      <c r="H22" s="10">
        <v>10</v>
      </c>
      <c r="I22" s="11">
        <v>25405000000</v>
      </c>
      <c r="J22" s="10" t="s">
        <v>31</v>
      </c>
      <c r="K22" s="30">
        <f>265.03*1.18</f>
        <v>312.73539999999997</v>
      </c>
      <c r="L22" s="10" t="s">
        <v>38</v>
      </c>
      <c r="M22" s="10" t="s">
        <v>43</v>
      </c>
      <c r="N22" s="12" t="s">
        <v>33</v>
      </c>
      <c r="O22" s="10" t="s">
        <v>32</v>
      </c>
    </row>
    <row r="23" spans="1:35" s="46" customFormat="1" ht="78.75">
      <c r="A23" s="18">
        <v>7</v>
      </c>
      <c r="B23" s="14" t="s">
        <v>207</v>
      </c>
      <c r="C23" s="14" t="s">
        <v>207</v>
      </c>
      <c r="D23" s="9" t="s">
        <v>247</v>
      </c>
      <c r="E23" s="9" t="s">
        <v>250</v>
      </c>
      <c r="F23" s="10">
        <v>796</v>
      </c>
      <c r="G23" s="10" t="s">
        <v>34</v>
      </c>
      <c r="H23" s="10">
        <v>80</v>
      </c>
      <c r="I23" s="11">
        <v>25405000000</v>
      </c>
      <c r="J23" s="10" t="s">
        <v>31</v>
      </c>
      <c r="K23" s="30">
        <v>200.4</v>
      </c>
      <c r="L23" s="10" t="s">
        <v>246</v>
      </c>
      <c r="M23" s="28">
        <v>42736</v>
      </c>
      <c r="N23" s="12" t="s">
        <v>33</v>
      </c>
      <c r="O23" s="10" t="s">
        <v>32</v>
      </c>
    </row>
    <row r="24" spans="1:35" s="44" customFormat="1" ht="54.75">
      <c r="A24" s="18">
        <v>8</v>
      </c>
      <c r="B24" s="11" t="s">
        <v>96</v>
      </c>
      <c r="C24" s="11" t="s">
        <v>96</v>
      </c>
      <c r="D24" s="9" t="s">
        <v>135</v>
      </c>
      <c r="E24" s="37" t="s">
        <v>35</v>
      </c>
      <c r="F24" s="10">
        <v>796</v>
      </c>
      <c r="G24" s="10" t="s">
        <v>34</v>
      </c>
      <c r="H24" s="10">
        <v>1</v>
      </c>
      <c r="I24" s="11">
        <v>25405000000</v>
      </c>
      <c r="J24" s="10" t="s">
        <v>31</v>
      </c>
      <c r="K24" s="30">
        <f>182.72*1.18</f>
        <v>215.6096</v>
      </c>
      <c r="L24" s="10" t="s">
        <v>38</v>
      </c>
      <c r="M24" s="10" t="s">
        <v>44</v>
      </c>
      <c r="N24" s="26" t="s">
        <v>36</v>
      </c>
      <c r="O24" s="25" t="s">
        <v>37</v>
      </c>
    </row>
    <row r="25" spans="1:35" s="44" customFormat="1" ht="78.75">
      <c r="A25" s="18">
        <v>9</v>
      </c>
      <c r="B25" s="11" t="s">
        <v>89</v>
      </c>
      <c r="C25" s="11" t="s">
        <v>89</v>
      </c>
      <c r="D25" s="9" t="s">
        <v>151</v>
      </c>
      <c r="E25" s="37" t="s">
        <v>35</v>
      </c>
      <c r="F25" s="10">
        <v>796</v>
      </c>
      <c r="G25" s="10" t="s">
        <v>34</v>
      </c>
      <c r="H25" s="10">
        <v>5</v>
      </c>
      <c r="I25" s="11">
        <v>25405000000</v>
      </c>
      <c r="J25" s="10" t="s">
        <v>31</v>
      </c>
      <c r="K25" s="30">
        <f>329.49*1.18</f>
        <v>388.79820000000001</v>
      </c>
      <c r="L25" s="10" t="s">
        <v>38</v>
      </c>
      <c r="M25" s="10" t="s">
        <v>44</v>
      </c>
      <c r="N25" s="12" t="s">
        <v>33</v>
      </c>
      <c r="O25" s="10" t="s">
        <v>32</v>
      </c>
    </row>
    <row r="26" spans="1:35" s="44" customFormat="1" ht="54.75">
      <c r="A26" s="18">
        <v>10</v>
      </c>
      <c r="B26" s="27" t="s">
        <v>99</v>
      </c>
      <c r="C26" s="11" t="s">
        <v>232</v>
      </c>
      <c r="D26" s="9" t="s">
        <v>233</v>
      </c>
      <c r="E26" s="25" t="s">
        <v>35</v>
      </c>
      <c r="F26" s="25">
        <v>796</v>
      </c>
      <c r="G26" s="26" t="s">
        <v>34</v>
      </c>
      <c r="H26" s="10">
        <v>3</v>
      </c>
      <c r="I26" s="11">
        <v>25405000000</v>
      </c>
      <c r="J26" s="10" t="s">
        <v>31</v>
      </c>
      <c r="K26" s="30">
        <v>789.82</v>
      </c>
      <c r="L26" s="28">
        <v>42522</v>
      </c>
      <c r="M26" s="28">
        <v>42583</v>
      </c>
      <c r="N26" s="26" t="s">
        <v>36</v>
      </c>
      <c r="O26" s="25" t="s">
        <v>37</v>
      </c>
    </row>
    <row r="27" spans="1:35" s="46" customFormat="1" ht="54.75">
      <c r="A27" s="18">
        <v>11</v>
      </c>
      <c r="B27" s="11" t="s">
        <v>95</v>
      </c>
      <c r="C27" s="11" t="s">
        <v>81</v>
      </c>
      <c r="D27" s="9" t="s">
        <v>204</v>
      </c>
      <c r="E27" s="9" t="s">
        <v>63</v>
      </c>
      <c r="F27" s="10">
        <v>796</v>
      </c>
      <c r="G27" s="10" t="s">
        <v>34</v>
      </c>
      <c r="H27" s="10">
        <v>2</v>
      </c>
      <c r="I27" s="11">
        <v>25405000000</v>
      </c>
      <c r="J27" s="10" t="s">
        <v>31</v>
      </c>
      <c r="K27" s="30">
        <v>409.22</v>
      </c>
      <c r="L27" s="28">
        <v>42461</v>
      </c>
      <c r="M27" s="28">
        <v>42583</v>
      </c>
      <c r="N27" s="12" t="s">
        <v>33</v>
      </c>
      <c r="O27" s="10" t="s">
        <v>32</v>
      </c>
    </row>
    <row r="28" spans="1:35" s="44" customFormat="1" ht="54.75">
      <c r="A28" s="18">
        <v>12</v>
      </c>
      <c r="B28" s="11" t="s">
        <v>95</v>
      </c>
      <c r="C28" s="11" t="s">
        <v>81</v>
      </c>
      <c r="D28" s="9" t="s">
        <v>67</v>
      </c>
      <c r="E28" s="9" t="s">
        <v>66</v>
      </c>
      <c r="F28" s="10">
        <v>796</v>
      </c>
      <c r="G28" s="23" t="s">
        <v>34</v>
      </c>
      <c r="H28" s="10" t="s">
        <v>53</v>
      </c>
      <c r="I28" s="11">
        <v>25405000000</v>
      </c>
      <c r="J28" s="10" t="s">
        <v>31</v>
      </c>
      <c r="K28" s="30">
        <f>112.17*1.18</f>
        <v>132.36060000000001</v>
      </c>
      <c r="L28" s="10" t="s">
        <v>43</v>
      </c>
      <c r="M28" s="10" t="s">
        <v>39</v>
      </c>
      <c r="N28" s="12" t="s">
        <v>33</v>
      </c>
      <c r="O28" s="10" t="s">
        <v>32</v>
      </c>
    </row>
    <row r="29" spans="1:35" s="58" customFormat="1" ht="90">
      <c r="A29" s="53">
        <v>13</v>
      </c>
      <c r="B29" s="54" t="s">
        <v>223</v>
      </c>
      <c r="C29" s="54" t="s">
        <v>224</v>
      </c>
      <c r="D29" s="55" t="s">
        <v>225</v>
      </c>
      <c r="E29" s="55" t="s">
        <v>226</v>
      </c>
      <c r="F29" s="25">
        <v>876</v>
      </c>
      <c r="G29" s="26" t="s">
        <v>48</v>
      </c>
      <c r="H29" s="10">
        <v>1</v>
      </c>
      <c r="I29" s="54">
        <v>25405000000</v>
      </c>
      <c r="J29" s="56" t="s">
        <v>31</v>
      </c>
      <c r="K29" s="59">
        <v>325.28942000000001</v>
      </c>
      <c r="L29" s="56" t="s">
        <v>38</v>
      </c>
      <c r="M29" s="60">
        <v>42736</v>
      </c>
      <c r="N29" s="57" t="s">
        <v>33</v>
      </c>
      <c r="O29" s="56" t="s">
        <v>32</v>
      </c>
    </row>
    <row r="30" spans="1:35" s="44" customFormat="1" ht="54.75">
      <c r="A30" s="18">
        <v>14</v>
      </c>
      <c r="B30" s="11" t="s">
        <v>97</v>
      </c>
      <c r="C30" s="31" t="s">
        <v>88</v>
      </c>
      <c r="D30" s="9" t="s">
        <v>86</v>
      </c>
      <c r="E30" s="33" t="s">
        <v>71</v>
      </c>
      <c r="F30" s="10">
        <v>796</v>
      </c>
      <c r="G30" s="10" t="s">
        <v>34</v>
      </c>
      <c r="H30" s="10">
        <v>1</v>
      </c>
      <c r="I30" s="11">
        <v>25405000000</v>
      </c>
      <c r="J30" s="10" t="s">
        <v>31</v>
      </c>
      <c r="K30" s="30">
        <f>138.54*1.18</f>
        <v>163.47719999999998</v>
      </c>
      <c r="L30" s="10" t="s">
        <v>43</v>
      </c>
      <c r="M30" s="10" t="s">
        <v>47</v>
      </c>
      <c r="N30" s="12" t="s">
        <v>33</v>
      </c>
      <c r="O30" s="10" t="s">
        <v>32</v>
      </c>
    </row>
    <row r="31" spans="1:35" s="46" customFormat="1" ht="54.75">
      <c r="A31" s="18">
        <v>15</v>
      </c>
      <c r="B31" s="11" t="s">
        <v>93</v>
      </c>
      <c r="C31" s="11" t="s">
        <v>84</v>
      </c>
      <c r="D31" s="9" t="s">
        <v>203</v>
      </c>
      <c r="E31" s="9" t="s">
        <v>55</v>
      </c>
      <c r="F31" s="10">
        <v>166</v>
      </c>
      <c r="G31" s="12" t="s">
        <v>56</v>
      </c>
      <c r="H31" s="10">
        <v>12390</v>
      </c>
      <c r="I31" s="11">
        <v>25405000000</v>
      </c>
      <c r="J31" s="10" t="s">
        <v>31</v>
      </c>
      <c r="K31" s="30">
        <v>623.80499999999995</v>
      </c>
      <c r="L31" s="28">
        <v>42461</v>
      </c>
      <c r="M31" s="28">
        <v>42491</v>
      </c>
      <c r="N31" s="12" t="s">
        <v>33</v>
      </c>
      <c r="O31" s="10" t="s">
        <v>32</v>
      </c>
    </row>
    <row r="32" spans="1:35" s="52" customFormat="1" ht="54.75">
      <c r="A32" s="53">
        <v>16</v>
      </c>
      <c r="B32" s="32" t="s">
        <v>187</v>
      </c>
      <c r="C32" s="32" t="s">
        <v>186</v>
      </c>
      <c r="D32" s="9" t="s">
        <v>234</v>
      </c>
      <c r="E32" s="26" t="s">
        <v>182</v>
      </c>
      <c r="F32" s="25">
        <v>18</v>
      </c>
      <c r="G32" s="26" t="s">
        <v>183</v>
      </c>
      <c r="H32" s="10" t="s">
        <v>235</v>
      </c>
      <c r="I32" s="11">
        <v>25405000000</v>
      </c>
      <c r="J32" s="10" t="s">
        <v>31</v>
      </c>
      <c r="K32" s="49">
        <v>297.94743999999997</v>
      </c>
      <c r="L32" s="28">
        <v>42522</v>
      </c>
      <c r="M32" s="28">
        <v>42522</v>
      </c>
      <c r="N32" s="26" t="s">
        <v>195</v>
      </c>
      <c r="O32" s="10" t="s">
        <v>32</v>
      </c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</row>
    <row r="33" spans="1:15" s="46" customFormat="1" ht="54.75">
      <c r="A33" s="18">
        <v>17</v>
      </c>
      <c r="B33" s="14" t="s">
        <v>51</v>
      </c>
      <c r="C33" s="14" t="s">
        <v>201</v>
      </c>
      <c r="D33" s="9" t="s">
        <v>202</v>
      </c>
      <c r="E33" s="9" t="s">
        <v>35</v>
      </c>
      <c r="F33" s="10">
        <v>796</v>
      </c>
      <c r="G33" s="10" t="s">
        <v>34</v>
      </c>
      <c r="H33" s="10">
        <v>1</v>
      </c>
      <c r="I33" s="11">
        <v>25405000000</v>
      </c>
      <c r="J33" s="10" t="s">
        <v>31</v>
      </c>
      <c r="K33" s="30">
        <v>467.7</v>
      </c>
      <c r="L33" s="28">
        <v>42461</v>
      </c>
      <c r="M33" s="28">
        <v>42522</v>
      </c>
      <c r="N33" s="12" t="s">
        <v>33</v>
      </c>
      <c r="O33" s="10" t="s">
        <v>32</v>
      </c>
    </row>
    <row r="34" spans="1:15" s="44" customFormat="1" ht="54.75">
      <c r="A34" s="18">
        <v>18</v>
      </c>
      <c r="B34" s="11" t="s">
        <v>51</v>
      </c>
      <c r="C34" s="11" t="s">
        <v>87</v>
      </c>
      <c r="D34" s="9" t="s">
        <v>72</v>
      </c>
      <c r="E34" s="37" t="s">
        <v>35</v>
      </c>
      <c r="F34" s="10">
        <v>796</v>
      </c>
      <c r="G34" s="10" t="s">
        <v>34</v>
      </c>
      <c r="H34" s="10">
        <v>5</v>
      </c>
      <c r="I34" s="11">
        <v>25405000000</v>
      </c>
      <c r="J34" s="10" t="s">
        <v>31</v>
      </c>
      <c r="K34" s="30">
        <f>(3341.73*1.18)/6*5</f>
        <v>3286.0345000000002</v>
      </c>
      <c r="L34" s="10" t="s">
        <v>39</v>
      </c>
      <c r="M34" s="10" t="s">
        <v>46</v>
      </c>
      <c r="N34" s="12" t="s">
        <v>33</v>
      </c>
      <c r="O34" s="10" t="s">
        <v>32</v>
      </c>
    </row>
    <row r="35" spans="1:15" s="44" customFormat="1" ht="67.5">
      <c r="A35" s="18">
        <v>19</v>
      </c>
      <c r="B35" s="11" t="s">
        <v>95</v>
      </c>
      <c r="C35" s="11" t="s">
        <v>81</v>
      </c>
      <c r="D35" s="9" t="s">
        <v>169</v>
      </c>
      <c r="E35" s="37" t="s">
        <v>35</v>
      </c>
      <c r="F35" s="10">
        <v>796</v>
      </c>
      <c r="G35" s="10" t="s">
        <v>34</v>
      </c>
      <c r="H35" s="10">
        <v>2</v>
      </c>
      <c r="I35" s="11">
        <v>25405000000</v>
      </c>
      <c r="J35" s="10" t="s">
        <v>31</v>
      </c>
      <c r="K35" s="30">
        <f>1277.14*1.18</f>
        <v>1507.0252</v>
      </c>
      <c r="L35" s="10" t="s">
        <v>39</v>
      </c>
      <c r="M35" s="10" t="s">
        <v>42</v>
      </c>
      <c r="N35" s="12" t="s">
        <v>33</v>
      </c>
      <c r="O35" s="10" t="s">
        <v>32</v>
      </c>
    </row>
    <row r="36" spans="1:15" s="44" customFormat="1" ht="54.75">
      <c r="A36" s="18">
        <v>20</v>
      </c>
      <c r="B36" s="11" t="s">
        <v>124</v>
      </c>
      <c r="C36" s="11" t="s">
        <v>125</v>
      </c>
      <c r="D36" s="9" t="s">
        <v>101</v>
      </c>
      <c r="E36" s="33" t="s">
        <v>92</v>
      </c>
      <c r="F36" s="34">
        <v>876</v>
      </c>
      <c r="G36" s="33" t="s">
        <v>48</v>
      </c>
      <c r="H36" s="10">
        <v>4</v>
      </c>
      <c r="I36" s="11">
        <v>25405000000</v>
      </c>
      <c r="J36" s="10" t="s">
        <v>31</v>
      </c>
      <c r="K36" s="30">
        <f>4665.98*1.18</f>
        <v>5505.8563999999988</v>
      </c>
      <c r="L36" s="35" t="s">
        <v>39</v>
      </c>
      <c r="M36" s="35" t="s">
        <v>46</v>
      </c>
      <c r="N36" s="36" t="s">
        <v>33</v>
      </c>
      <c r="O36" s="35" t="s">
        <v>32</v>
      </c>
    </row>
    <row r="37" spans="1:15" s="44" customFormat="1" ht="54.75">
      <c r="A37" s="18">
        <v>21</v>
      </c>
      <c r="B37" s="11" t="s">
        <v>51</v>
      </c>
      <c r="C37" s="11" t="s">
        <v>51</v>
      </c>
      <c r="D37" s="9" t="s">
        <v>79</v>
      </c>
      <c r="E37" s="33" t="s">
        <v>134</v>
      </c>
      <c r="F37" s="10">
        <v>796</v>
      </c>
      <c r="G37" s="10" t="s">
        <v>34</v>
      </c>
      <c r="H37" s="10">
        <v>1</v>
      </c>
      <c r="I37" s="11">
        <v>25405000000</v>
      </c>
      <c r="J37" s="10" t="s">
        <v>31</v>
      </c>
      <c r="K37" s="30">
        <f>673.4*1.18</f>
        <v>794.61199999999997</v>
      </c>
      <c r="L37" s="10" t="s">
        <v>39</v>
      </c>
      <c r="M37" s="10" t="s">
        <v>42</v>
      </c>
      <c r="N37" s="12" t="s">
        <v>33</v>
      </c>
      <c r="O37" s="10" t="s">
        <v>32</v>
      </c>
    </row>
    <row r="38" spans="1:15" s="44" customFormat="1" ht="67.5">
      <c r="A38" s="18">
        <v>22</v>
      </c>
      <c r="B38" s="27" t="s">
        <v>99</v>
      </c>
      <c r="C38" s="11" t="s">
        <v>128</v>
      </c>
      <c r="D38" s="9" t="s">
        <v>127</v>
      </c>
      <c r="E38" s="33" t="s">
        <v>92</v>
      </c>
      <c r="F38" s="34">
        <v>876</v>
      </c>
      <c r="G38" s="33" t="s">
        <v>48</v>
      </c>
      <c r="H38" s="10">
        <v>2</v>
      </c>
      <c r="I38" s="11">
        <v>25405000000</v>
      </c>
      <c r="J38" s="10" t="s">
        <v>31</v>
      </c>
      <c r="K38" s="30">
        <f>211.23*1.18</f>
        <v>249.25139999999996</v>
      </c>
      <c r="L38" s="10" t="s">
        <v>39</v>
      </c>
      <c r="M38" s="10" t="s">
        <v>46</v>
      </c>
      <c r="N38" s="12" t="s">
        <v>33</v>
      </c>
      <c r="O38" s="35" t="s">
        <v>32</v>
      </c>
    </row>
    <row r="39" spans="1:15" s="44" customFormat="1" ht="67.5">
      <c r="A39" s="18">
        <v>23</v>
      </c>
      <c r="B39" s="38" t="s">
        <v>106</v>
      </c>
      <c r="C39" s="38" t="s">
        <v>106</v>
      </c>
      <c r="D39" s="9" t="s">
        <v>103</v>
      </c>
      <c r="E39" s="25" t="s">
        <v>35</v>
      </c>
      <c r="F39" s="34">
        <v>876</v>
      </c>
      <c r="G39" s="33" t="s">
        <v>48</v>
      </c>
      <c r="H39" s="34">
        <v>1</v>
      </c>
      <c r="I39" s="11">
        <v>25405000000</v>
      </c>
      <c r="J39" s="10" t="s">
        <v>31</v>
      </c>
      <c r="K39" s="30">
        <f>5688.94*1.18</f>
        <v>6712.9491999999991</v>
      </c>
      <c r="L39" s="10" t="s">
        <v>39</v>
      </c>
      <c r="M39" s="10" t="s">
        <v>46</v>
      </c>
      <c r="N39" s="36" t="s">
        <v>33</v>
      </c>
      <c r="O39" s="35" t="s">
        <v>32</v>
      </c>
    </row>
    <row r="40" spans="1:15" s="44" customFormat="1" ht="54.75">
      <c r="A40" s="18">
        <v>24</v>
      </c>
      <c r="B40" s="32" t="s">
        <v>98</v>
      </c>
      <c r="C40" s="11" t="s">
        <v>90</v>
      </c>
      <c r="D40" s="9" t="s">
        <v>119</v>
      </c>
      <c r="E40" s="25" t="s">
        <v>35</v>
      </c>
      <c r="F40" s="25">
        <v>876</v>
      </c>
      <c r="G40" s="26" t="s">
        <v>48</v>
      </c>
      <c r="H40" s="10">
        <v>1</v>
      </c>
      <c r="I40" s="11">
        <v>25405000000</v>
      </c>
      <c r="J40" s="10" t="s">
        <v>31</v>
      </c>
      <c r="K40" s="30">
        <f>3401.34*1.18</f>
        <v>4013.5812000000001</v>
      </c>
      <c r="L40" s="10" t="s">
        <v>39</v>
      </c>
      <c r="M40" s="43">
        <v>42736</v>
      </c>
      <c r="N40" s="26" t="s">
        <v>100</v>
      </c>
      <c r="O40" s="35" t="s">
        <v>32</v>
      </c>
    </row>
    <row r="41" spans="1:15" s="44" customFormat="1" ht="56.25">
      <c r="A41" s="18">
        <v>25</v>
      </c>
      <c r="B41" s="11" t="s">
        <v>96</v>
      </c>
      <c r="C41" s="11" t="s">
        <v>132</v>
      </c>
      <c r="D41" s="9" t="s">
        <v>129</v>
      </c>
      <c r="E41" s="25" t="s">
        <v>35</v>
      </c>
      <c r="F41" s="25">
        <v>878</v>
      </c>
      <c r="G41" s="26" t="s">
        <v>48</v>
      </c>
      <c r="H41" s="10">
        <v>2</v>
      </c>
      <c r="I41" s="11">
        <v>25405000000</v>
      </c>
      <c r="J41" s="10" t="s">
        <v>31</v>
      </c>
      <c r="K41" s="30">
        <f>1625.68*1.18</f>
        <v>1918.3024</v>
      </c>
      <c r="L41" s="10" t="s">
        <v>39</v>
      </c>
      <c r="M41" s="12" t="s">
        <v>46</v>
      </c>
      <c r="N41" s="26" t="s">
        <v>33</v>
      </c>
      <c r="O41" s="25" t="s">
        <v>32</v>
      </c>
    </row>
    <row r="42" spans="1:15" s="44" customFormat="1" ht="67.5">
      <c r="A42" s="18">
        <v>26</v>
      </c>
      <c r="B42" s="32" t="s">
        <v>98</v>
      </c>
      <c r="C42" s="11" t="s">
        <v>90</v>
      </c>
      <c r="D42" s="9" t="s">
        <v>120</v>
      </c>
      <c r="E42" s="25" t="s">
        <v>35</v>
      </c>
      <c r="F42" s="25">
        <v>877</v>
      </c>
      <c r="G42" s="26" t="s">
        <v>48</v>
      </c>
      <c r="H42" s="10">
        <v>1</v>
      </c>
      <c r="I42" s="11">
        <v>25405000000</v>
      </c>
      <c r="J42" s="10" t="s">
        <v>31</v>
      </c>
      <c r="K42" s="30">
        <f>4178.33*1.18</f>
        <v>4930.4294</v>
      </c>
      <c r="L42" s="10" t="s">
        <v>41</v>
      </c>
      <c r="M42" s="43">
        <v>42736</v>
      </c>
      <c r="N42" s="26" t="s">
        <v>100</v>
      </c>
      <c r="O42" s="25" t="s">
        <v>32</v>
      </c>
    </row>
    <row r="43" spans="1:15" s="46" customFormat="1" ht="54.75">
      <c r="A43" s="18">
        <v>27</v>
      </c>
      <c r="B43" s="27" t="s">
        <v>85</v>
      </c>
      <c r="C43" s="27" t="s">
        <v>85</v>
      </c>
      <c r="D43" s="9" t="s">
        <v>200</v>
      </c>
      <c r="E43" s="37" t="s">
        <v>35</v>
      </c>
      <c r="F43" s="10">
        <v>796</v>
      </c>
      <c r="G43" s="10" t="s">
        <v>34</v>
      </c>
      <c r="H43" s="10">
        <v>1</v>
      </c>
      <c r="I43" s="11">
        <v>25405000000</v>
      </c>
      <c r="J43" s="10" t="s">
        <v>31</v>
      </c>
      <c r="K43" s="30">
        <v>855</v>
      </c>
      <c r="L43" s="28">
        <v>42461</v>
      </c>
      <c r="M43" s="28">
        <v>42461</v>
      </c>
      <c r="N43" s="12" t="s">
        <v>195</v>
      </c>
      <c r="O43" s="10" t="s">
        <v>32</v>
      </c>
    </row>
    <row r="44" spans="1:15" s="44" customFormat="1" ht="67.5">
      <c r="A44" s="18">
        <v>28</v>
      </c>
      <c r="B44" s="11" t="s">
        <v>89</v>
      </c>
      <c r="C44" s="11" t="s">
        <v>89</v>
      </c>
      <c r="D44" s="9" t="s">
        <v>150</v>
      </c>
      <c r="E44" s="9" t="s">
        <v>131</v>
      </c>
      <c r="F44" s="10">
        <v>796</v>
      </c>
      <c r="G44" s="10" t="s">
        <v>34</v>
      </c>
      <c r="H44" s="10">
        <v>16</v>
      </c>
      <c r="I44" s="11">
        <v>25405000000</v>
      </c>
      <c r="J44" s="10" t="s">
        <v>31</v>
      </c>
      <c r="K44" s="30">
        <f>2230.61*1.18</f>
        <v>2632.1197999999999</v>
      </c>
      <c r="L44" s="10" t="s">
        <v>42</v>
      </c>
      <c r="M44" s="28">
        <v>42736</v>
      </c>
      <c r="N44" s="12" t="s">
        <v>33</v>
      </c>
      <c r="O44" s="10" t="s">
        <v>32</v>
      </c>
    </row>
    <row r="45" spans="1:15" s="44" customFormat="1" ht="54.75">
      <c r="A45" s="18">
        <v>29</v>
      </c>
      <c r="B45" s="11" t="s">
        <v>96</v>
      </c>
      <c r="C45" s="11" t="s">
        <v>132</v>
      </c>
      <c r="D45" s="9" t="s">
        <v>123</v>
      </c>
      <c r="E45" s="37" t="s">
        <v>35</v>
      </c>
      <c r="F45" s="25">
        <v>876</v>
      </c>
      <c r="G45" s="29" t="s">
        <v>48</v>
      </c>
      <c r="H45" s="10">
        <v>2</v>
      </c>
      <c r="I45" s="11">
        <v>25405000000</v>
      </c>
      <c r="J45" s="10" t="s">
        <v>31</v>
      </c>
      <c r="K45" s="30">
        <f>2368.43*1.18</f>
        <v>2794.7473999999997</v>
      </c>
      <c r="L45" s="10" t="s">
        <v>42</v>
      </c>
      <c r="M45" s="28">
        <v>42767</v>
      </c>
      <c r="N45" s="12" t="s">
        <v>33</v>
      </c>
      <c r="O45" s="10" t="s">
        <v>32</v>
      </c>
    </row>
    <row r="46" spans="1:15" s="44" customFormat="1" ht="54.75">
      <c r="A46" s="18">
        <v>30</v>
      </c>
      <c r="B46" s="11" t="s">
        <v>96</v>
      </c>
      <c r="C46" s="11" t="s">
        <v>132</v>
      </c>
      <c r="D46" s="9" t="s">
        <v>102</v>
      </c>
      <c r="E46" s="25" t="s">
        <v>35</v>
      </c>
      <c r="F46" s="25">
        <v>876</v>
      </c>
      <c r="G46" s="29" t="s">
        <v>48</v>
      </c>
      <c r="H46" s="10">
        <v>2</v>
      </c>
      <c r="I46" s="11">
        <v>25405000000</v>
      </c>
      <c r="J46" s="10" t="s">
        <v>31</v>
      </c>
      <c r="K46" s="30">
        <f>2368.43*1.18</f>
        <v>2794.7473999999997</v>
      </c>
      <c r="L46" s="10" t="s">
        <v>42</v>
      </c>
      <c r="M46" s="28">
        <v>42767</v>
      </c>
      <c r="N46" s="36" t="s">
        <v>33</v>
      </c>
      <c r="O46" s="35" t="s">
        <v>32</v>
      </c>
    </row>
    <row r="47" spans="1:15" s="44" customFormat="1" ht="112.5">
      <c r="A47" s="18">
        <v>31</v>
      </c>
      <c r="B47" s="27" t="s">
        <v>227</v>
      </c>
      <c r="C47" s="27" t="s">
        <v>228</v>
      </c>
      <c r="D47" s="41" t="s">
        <v>229</v>
      </c>
      <c r="E47" s="25" t="s">
        <v>35</v>
      </c>
      <c r="F47" s="25">
        <v>876</v>
      </c>
      <c r="G47" s="26" t="s">
        <v>48</v>
      </c>
      <c r="H47" s="10">
        <v>1</v>
      </c>
      <c r="I47" s="11">
        <v>25405000000</v>
      </c>
      <c r="J47" s="10" t="s">
        <v>31</v>
      </c>
      <c r="K47" s="49">
        <v>13675.884120000001</v>
      </c>
      <c r="L47" s="28">
        <v>42552</v>
      </c>
      <c r="M47" s="43">
        <v>42675</v>
      </c>
      <c r="N47" s="26" t="s">
        <v>100</v>
      </c>
      <c r="O47" s="35" t="s">
        <v>32</v>
      </c>
    </row>
    <row r="48" spans="1:15" s="44" customFormat="1" ht="78.75">
      <c r="A48" s="18">
        <v>32</v>
      </c>
      <c r="B48" s="11" t="s">
        <v>96</v>
      </c>
      <c r="C48" s="11" t="s">
        <v>132</v>
      </c>
      <c r="D48" s="9" t="s">
        <v>122</v>
      </c>
      <c r="E48" s="25" t="s">
        <v>35</v>
      </c>
      <c r="F48" s="25">
        <v>876</v>
      </c>
      <c r="G48" s="26" t="s">
        <v>48</v>
      </c>
      <c r="H48" s="10">
        <v>2</v>
      </c>
      <c r="I48" s="11">
        <v>25405000000</v>
      </c>
      <c r="J48" s="10" t="s">
        <v>31</v>
      </c>
      <c r="K48" s="30">
        <f>1625.68*1.18</f>
        <v>1918.3024</v>
      </c>
      <c r="L48" s="10" t="s">
        <v>42</v>
      </c>
      <c r="M48" s="43">
        <v>42767</v>
      </c>
      <c r="N48" s="36" t="s">
        <v>33</v>
      </c>
      <c r="O48" s="35" t="s">
        <v>32</v>
      </c>
    </row>
    <row r="49" spans="1:16" s="62" customFormat="1" ht="54.75">
      <c r="A49" s="53">
        <v>33</v>
      </c>
      <c r="B49" s="54" t="s">
        <v>95</v>
      </c>
      <c r="C49" s="54" t="s">
        <v>81</v>
      </c>
      <c r="D49" s="55" t="s">
        <v>61</v>
      </c>
      <c r="E49" s="55" t="s">
        <v>62</v>
      </c>
      <c r="F49" s="56">
        <v>796</v>
      </c>
      <c r="G49" s="56" t="s">
        <v>34</v>
      </c>
      <c r="H49" s="56">
        <v>2</v>
      </c>
      <c r="I49" s="54">
        <v>25405000000</v>
      </c>
      <c r="J49" s="56" t="s">
        <v>31</v>
      </c>
      <c r="K49" s="61">
        <f>1131.13*1.18</f>
        <v>1334.7334000000001</v>
      </c>
      <c r="L49" s="56" t="s">
        <v>46</v>
      </c>
      <c r="M49" s="56" t="s">
        <v>40</v>
      </c>
      <c r="N49" s="57" t="s">
        <v>33</v>
      </c>
      <c r="O49" s="56" t="s">
        <v>32</v>
      </c>
    </row>
    <row r="50" spans="1:16" ht="54.75">
      <c r="A50" s="18">
        <v>34</v>
      </c>
      <c r="B50" s="11" t="s">
        <v>51</v>
      </c>
      <c r="C50" s="11" t="s">
        <v>51</v>
      </c>
      <c r="D50" s="9" t="s">
        <v>79</v>
      </c>
      <c r="E50" s="9" t="s">
        <v>133</v>
      </c>
      <c r="F50" s="10">
        <v>796</v>
      </c>
      <c r="G50" s="10" t="s">
        <v>34</v>
      </c>
      <c r="H50" s="10">
        <v>8</v>
      </c>
      <c r="I50" s="11">
        <v>25405000000</v>
      </c>
      <c r="J50" s="10" t="s">
        <v>31</v>
      </c>
      <c r="K50" s="30">
        <f>(673.4+2970.93+1865.47+673.4+673.4+2155.46+673.4+810.03)*1.18</f>
        <v>12384.678199999998</v>
      </c>
      <c r="L50" s="10" t="s">
        <v>46</v>
      </c>
      <c r="M50" s="28">
        <v>42767</v>
      </c>
      <c r="N50" s="12" t="s">
        <v>33</v>
      </c>
      <c r="O50" s="10" t="s">
        <v>32</v>
      </c>
      <c r="P50"/>
    </row>
    <row r="51" spans="1:16" ht="112.5">
      <c r="A51" s="18">
        <v>35</v>
      </c>
      <c r="B51" s="32" t="s">
        <v>98</v>
      </c>
      <c r="C51" s="11" t="s">
        <v>90</v>
      </c>
      <c r="D51" s="9" t="s">
        <v>121</v>
      </c>
      <c r="E51" s="25" t="s">
        <v>35</v>
      </c>
      <c r="F51" s="25">
        <v>876</v>
      </c>
      <c r="G51" s="26" t="s">
        <v>48</v>
      </c>
      <c r="H51" s="10">
        <v>1</v>
      </c>
      <c r="I51" s="11">
        <v>25405000000</v>
      </c>
      <c r="J51" s="10" t="s">
        <v>31</v>
      </c>
      <c r="K51" s="30">
        <f>5409.4*1.18</f>
        <v>6383.0919999999996</v>
      </c>
      <c r="L51" s="10" t="s">
        <v>46</v>
      </c>
      <c r="M51" s="43">
        <v>42826</v>
      </c>
      <c r="N51" s="26" t="s">
        <v>100</v>
      </c>
      <c r="O51" s="35" t="s">
        <v>32</v>
      </c>
      <c r="P51"/>
    </row>
    <row r="52" spans="1:16" ht="78.75">
      <c r="A52" s="18">
        <v>36</v>
      </c>
      <c r="B52" s="32" t="s">
        <v>171</v>
      </c>
      <c r="C52" s="32" t="s">
        <v>170</v>
      </c>
      <c r="D52" s="9" t="s">
        <v>172</v>
      </c>
      <c r="E52" s="26" t="s">
        <v>173</v>
      </c>
      <c r="F52" s="25">
        <v>876</v>
      </c>
      <c r="G52" s="26" t="s">
        <v>48</v>
      </c>
      <c r="H52" s="10">
        <v>1</v>
      </c>
      <c r="I52" s="11">
        <v>25405000000</v>
      </c>
      <c r="J52" s="10" t="s">
        <v>31</v>
      </c>
      <c r="K52" s="48">
        <v>184.434</v>
      </c>
      <c r="L52" s="10" t="s">
        <v>174</v>
      </c>
      <c r="M52" s="43" t="s">
        <v>38</v>
      </c>
      <c r="N52" s="26" t="s">
        <v>33</v>
      </c>
      <c r="O52" s="25" t="s">
        <v>32</v>
      </c>
      <c r="P52"/>
    </row>
    <row r="53" spans="1:16" ht="67.5">
      <c r="A53" s="18">
        <v>37</v>
      </c>
      <c r="B53" s="32" t="s">
        <v>176</v>
      </c>
      <c r="C53" s="32" t="s">
        <v>175</v>
      </c>
      <c r="D53" s="9" t="s">
        <v>177</v>
      </c>
      <c r="E53" s="26" t="s">
        <v>35</v>
      </c>
      <c r="F53" s="25">
        <v>876</v>
      </c>
      <c r="G53" s="26" t="s">
        <v>48</v>
      </c>
      <c r="H53" s="10">
        <v>1</v>
      </c>
      <c r="I53" s="11">
        <v>25405000000</v>
      </c>
      <c r="J53" s="10" t="s">
        <v>31</v>
      </c>
      <c r="K53" s="48" t="s">
        <v>178</v>
      </c>
      <c r="L53" s="28">
        <v>42401</v>
      </c>
      <c r="M53" s="43">
        <v>42767</v>
      </c>
      <c r="N53" s="26" t="s">
        <v>179</v>
      </c>
      <c r="O53" s="25" t="s">
        <v>32</v>
      </c>
      <c r="P53"/>
    </row>
    <row r="54" spans="1:16" ht="54.75">
      <c r="A54" s="18">
        <v>38</v>
      </c>
      <c r="B54" s="32" t="s">
        <v>105</v>
      </c>
      <c r="C54" s="32" t="s">
        <v>185</v>
      </c>
      <c r="D54" s="9" t="s">
        <v>180</v>
      </c>
      <c r="E54" s="26" t="s">
        <v>188</v>
      </c>
      <c r="F54" s="10">
        <v>796</v>
      </c>
      <c r="G54" s="10" t="s">
        <v>34</v>
      </c>
      <c r="H54" s="10">
        <v>1</v>
      </c>
      <c r="I54" s="11">
        <v>25405000000</v>
      </c>
      <c r="J54" s="10" t="s">
        <v>31</v>
      </c>
      <c r="K54" s="48">
        <v>180.999</v>
      </c>
      <c r="L54" s="28">
        <v>42401</v>
      </c>
      <c r="M54" s="43">
        <v>42430</v>
      </c>
      <c r="N54" s="26" t="s">
        <v>36</v>
      </c>
      <c r="O54" s="25" t="s">
        <v>37</v>
      </c>
      <c r="P54"/>
    </row>
    <row r="55" spans="1:16" s="19" customFormat="1" ht="54.75">
      <c r="A55" s="18">
        <v>39</v>
      </c>
      <c r="B55" s="32" t="s">
        <v>187</v>
      </c>
      <c r="C55" s="32" t="s">
        <v>186</v>
      </c>
      <c r="D55" s="9" t="s">
        <v>181</v>
      </c>
      <c r="E55" s="26" t="s">
        <v>182</v>
      </c>
      <c r="F55" s="25">
        <v>18</v>
      </c>
      <c r="G55" s="26" t="s">
        <v>183</v>
      </c>
      <c r="H55" s="10">
        <v>10223</v>
      </c>
      <c r="I55" s="11">
        <v>25405000000</v>
      </c>
      <c r="J55" s="10" t="s">
        <v>31</v>
      </c>
      <c r="K55" s="49">
        <v>8104.4001600000001</v>
      </c>
      <c r="L55" s="28">
        <v>42401</v>
      </c>
      <c r="M55" s="43">
        <v>42614</v>
      </c>
      <c r="N55" s="26" t="s">
        <v>100</v>
      </c>
      <c r="O55" s="25" t="s">
        <v>32</v>
      </c>
    </row>
    <row r="56" spans="1:16" s="19" customFormat="1" ht="78.75">
      <c r="A56" s="18">
        <v>40</v>
      </c>
      <c r="B56" s="32" t="s">
        <v>189</v>
      </c>
      <c r="C56" s="32" t="s">
        <v>190</v>
      </c>
      <c r="D56" s="9" t="s">
        <v>191</v>
      </c>
      <c r="E56" s="26" t="s">
        <v>35</v>
      </c>
      <c r="F56" s="25">
        <v>796</v>
      </c>
      <c r="G56" s="26" t="s">
        <v>34</v>
      </c>
      <c r="H56" s="10">
        <v>33</v>
      </c>
      <c r="I56" s="11">
        <v>25405000000</v>
      </c>
      <c r="J56" s="10" t="s">
        <v>31</v>
      </c>
      <c r="K56" s="50">
        <v>1038.0395000000001</v>
      </c>
      <c r="L56" s="28">
        <v>42401</v>
      </c>
      <c r="M56" s="43">
        <v>42461</v>
      </c>
      <c r="N56" s="26" t="s">
        <v>33</v>
      </c>
      <c r="O56" s="25" t="s">
        <v>32</v>
      </c>
    </row>
    <row r="57" spans="1:16" s="19" customFormat="1" ht="78.75">
      <c r="A57" s="18">
        <v>41</v>
      </c>
      <c r="B57" s="38" t="s">
        <v>197</v>
      </c>
      <c r="C57" s="38" t="s">
        <v>198</v>
      </c>
      <c r="D57" s="9" t="s">
        <v>199</v>
      </c>
      <c r="E57" s="12" t="s">
        <v>196</v>
      </c>
      <c r="F57" s="10">
        <v>796</v>
      </c>
      <c r="G57" s="12" t="s">
        <v>34</v>
      </c>
      <c r="H57" s="10">
        <v>19</v>
      </c>
      <c r="I57" s="11">
        <v>25405000000</v>
      </c>
      <c r="J57" s="10" t="s">
        <v>31</v>
      </c>
      <c r="K57" s="50">
        <v>387.63</v>
      </c>
      <c r="L57" s="28">
        <v>42461</v>
      </c>
      <c r="M57" s="43">
        <v>42522</v>
      </c>
      <c r="N57" s="12" t="s">
        <v>195</v>
      </c>
      <c r="O57" s="10" t="s">
        <v>32</v>
      </c>
    </row>
    <row r="58" spans="1:16" s="19" customFormat="1" ht="78.75">
      <c r="A58" s="18">
        <v>42</v>
      </c>
      <c r="B58" s="38" t="s">
        <v>207</v>
      </c>
      <c r="C58" s="38" t="s">
        <v>207</v>
      </c>
      <c r="D58" s="9" t="s">
        <v>205</v>
      </c>
      <c r="E58" s="12" t="s">
        <v>206</v>
      </c>
      <c r="F58" s="10">
        <v>796</v>
      </c>
      <c r="G58" s="12" t="s">
        <v>34</v>
      </c>
      <c r="H58" s="10">
        <v>208</v>
      </c>
      <c r="I58" s="11">
        <v>25405000000</v>
      </c>
      <c r="J58" s="10" t="s">
        <v>31</v>
      </c>
      <c r="K58" s="50">
        <v>270.77</v>
      </c>
      <c r="L58" s="28">
        <v>42491</v>
      </c>
      <c r="M58" s="43">
        <v>42736</v>
      </c>
      <c r="N58" s="26" t="s">
        <v>33</v>
      </c>
      <c r="O58" s="10" t="s">
        <v>32</v>
      </c>
    </row>
    <row r="59" spans="1:16" s="19" customFormat="1" ht="54.75">
      <c r="A59" s="18">
        <v>43</v>
      </c>
      <c r="B59" s="38" t="s">
        <v>209</v>
      </c>
      <c r="C59" s="38" t="s">
        <v>209</v>
      </c>
      <c r="D59" s="9" t="s">
        <v>208</v>
      </c>
      <c r="E59" s="12" t="s">
        <v>249</v>
      </c>
      <c r="F59" s="10">
        <v>796</v>
      </c>
      <c r="G59" s="12" t="s">
        <v>34</v>
      </c>
      <c r="H59" s="10">
        <v>863</v>
      </c>
      <c r="I59" s="11">
        <v>25405000000</v>
      </c>
      <c r="J59" s="10" t="s">
        <v>31</v>
      </c>
      <c r="K59" s="50">
        <v>1061.8230000000001</v>
      </c>
      <c r="L59" s="28">
        <v>42491</v>
      </c>
      <c r="M59" s="43">
        <v>42736</v>
      </c>
      <c r="N59" s="26" t="s">
        <v>33</v>
      </c>
      <c r="O59" s="10" t="s">
        <v>32</v>
      </c>
    </row>
    <row r="60" spans="1:16" s="19" customFormat="1" ht="78.75">
      <c r="A60" s="18">
        <v>44</v>
      </c>
      <c r="B60" s="38" t="s">
        <v>207</v>
      </c>
      <c r="C60" s="38" t="s">
        <v>207</v>
      </c>
      <c r="D60" s="9" t="s">
        <v>248</v>
      </c>
      <c r="E60" s="12" t="s">
        <v>250</v>
      </c>
      <c r="F60" s="10">
        <v>796</v>
      </c>
      <c r="G60" s="12" t="s">
        <v>34</v>
      </c>
      <c r="H60" s="10">
        <v>260</v>
      </c>
      <c r="I60" s="11">
        <v>25405000000</v>
      </c>
      <c r="J60" s="10" t="s">
        <v>31</v>
      </c>
      <c r="K60" s="50">
        <v>341.9</v>
      </c>
      <c r="L60" s="28">
        <v>42614</v>
      </c>
      <c r="M60" s="43">
        <v>42736</v>
      </c>
      <c r="N60" s="12" t="s">
        <v>33</v>
      </c>
      <c r="O60" s="10" t="s">
        <v>32</v>
      </c>
    </row>
    <row r="61" spans="1:16" s="19" customFormat="1" ht="78.75">
      <c r="A61" s="18">
        <v>45</v>
      </c>
      <c r="B61" s="38" t="s">
        <v>211</v>
      </c>
      <c r="C61" s="38" t="s">
        <v>212</v>
      </c>
      <c r="D61" s="9" t="s">
        <v>210</v>
      </c>
      <c r="E61" s="12" t="s">
        <v>206</v>
      </c>
      <c r="F61" s="10">
        <v>796</v>
      </c>
      <c r="G61" s="12" t="s">
        <v>34</v>
      </c>
      <c r="H61" s="10">
        <v>4841</v>
      </c>
      <c r="I61" s="11">
        <v>25405000000</v>
      </c>
      <c r="J61" s="10" t="s">
        <v>31</v>
      </c>
      <c r="K61" s="50">
        <v>679.76610000000005</v>
      </c>
      <c r="L61" s="28">
        <v>42491</v>
      </c>
      <c r="M61" s="43">
        <v>42736</v>
      </c>
      <c r="N61" s="26" t="s">
        <v>33</v>
      </c>
      <c r="O61" s="10" t="s">
        <v>32</v>
      </c>
    </row>
    <row r="62" spans="1:16" s="19" customFormat="1" ht="56.25">
      <c r="A62" s="18">
        <v>46</v>
      </c>
      <c r="B62" s="38" t="s">
        <v>213</v>
      </c>
      <c r="C62" s="38" t="s">
        <v>213</v>
      </c>
      <c r="D62" s="9" t="s">
        <v>214</v>
      </c>
      <c r="E62" s="12" t="s">
        <v>35</v>
      </c>
      <c r="F62" s="10">
        <v>796</v>
      </c>
      <c r="G62" s="12" t="s">
        <v>34</v>
      </c>
      <c r="H62" s="10">
        <v>1</v>
      </c>
      <c r="I62" s="11">
        <v>25405000000</v>
      </c>
      <c r="J62" s="10" t="s">
        <v>31</v>
      </c>
      <c r="K62" s="50">
        <v>332.85093999999998</v>
      </c>
      <c r="L62" s="28">
        <v>42491</v>
      </c>
      <c r="M62" s="43">
        <v>42522</v>
      </c>
      <c r="N62" s="26" t="s">
        <v>195</v>
      </c>
      <c r="O62" s="10" t="s">
        <v>32</v>
      </c>
    </row>
    <row r="63" spans="1:16" ht="67.5" customHeight="1">
      <c r="A63" s="18">
        <v>47</v>
      </c>
      <c r="B63" s="38" t="s">
        <v>207</v>
      </c>
      <c r="C63" s="38" t="s">
        <v>207</v>
      </c>
      <c r="D63" s="9" t="s">
        <v>215</v>
      </c>
      <c r="E63" s="12" t="s">
        <v>216</v>
      </c>
      <c r="F63" s="10">
        <v>796</v>
      </c>
      <c r="G63" s="12" t="s">
        <v>34</v>
      </c>
      <c r="H63" s="10">
        <v>50</v>
      </c>
      <c r="I63" s="11">
        <v>25405000000</v>
      </c>
      <c r="J63" s="10" t="s">
        <v>31</v>
      </c>
      <c r="K63" s="50">
        <v>75</v>
      </c>
      <c r="L63" s="28">
        <v>42491</v>
      </c>
      <c r="M63" s="43">
        <v>42736</v>
      </c>
      <c r="N63" s="26" t="s">
        <v>33</v>
      </c>
      <c r="O63" s="10" t="s">
        <v>32</v>
      </c>
    </row>
    <row r="64" spans="1:16" ht="67.5" customHeight="1">
      <c r="A64" s="18">
        <v>48</v>
      </c>
      <c r="B64" s="38" t="s">
        <v>217</v>
      </c>
      <c r="C64" s="38" t="s">
        <v>217</v>
      </c>
      <c r="D64" s="9" t="s">
        <v>218</v>
      </c>
      <c r="E64" s="12" t="s">
        <v>35</v>
      </c>
      <c r="F64" s="10">
        <v>876</v>
      </c>
      <c r="G64" s="12" t="s">
        <v>48</v>
      </c>
      <c r="H64" s="10">
        <v>1</v>
      </c>
      <c r="I64" s="11">
        <v>25405000000</v>
      </c>
      <c r="J64" s="10" t="s">
        <v>31</v>
      </c>
      <c r="K64" s="50">
        <v>757.78800000000001</v>
      </c>
      <c r="L64" s="28">
        <v>42522</v>
      </c>
      <c r="M64" s="43">
        <v>42583</v>
      </c>
      <c r="N64" s="26" t="s">
        <v>33</v>
      </c>
      <c r="O64" s="10" t="s">
        <v>32</v>
      </c>
    </row>
    <row r="65" spans="1:15" ht="67.5" customHeight="1">
      <c r="A65" s="18">
        <v>49</v>
      </c>
      <c r="B65" s="32" t="s">
        <v>187</v>
      </c>
      <c r="C65" s="32" t="s">
        <v>186</v>
      </c>
      <c r="D65" s="9" t="s">
        <v>219</v>
      </c>
      <c r="E65" s="26" t="s">
        <v>182</v>
      </c>
      <c r="F65" s="25">
        <v>18</v>
      </c>
      <c r="G65" s="26" t="s">
        <v>183</v>
      </c>
      <c r="H65" s="10">
        <v>547.4</v>
      </c>
      <c r="I65" s="11">
        <v>25405000000</v>
      </c>
      <c r="J65" s="10" t="s">
        <v>31</v>
      </c>
      <c r="K65" s="50">
        <v>403.10536000000002</v>
      </c>
      <c r="L65" s="28">
        <v>42491</v>
      </c>
      <c r="M65" s="43">
        <v>42491</v>
      </c>
      <c r="N65" s="26" t="s">
        <v>195</v>
      </c>
      <c r="O65" s="10" t="s">
        <v>32</v>
      </c>
    </row>
    <row r="66" spans="1:15" ht="67.5" customHeight="1">
      <c r="A66" s="18">
        <v>50</v>
      </c>
      <c r="B66" s="27" t="s">
        <v>85</v>
      </c>
      <c r="C66" s="27" t="s">
        <v>220</v>
      </c>
      <c r="D66" s="9" t="s">
        <v>222</v>
      </c>
      <c r="E66" s="12" t="s">
        <v>221</v>
      </c>
      <c r="F66" s="10">
        <v>796</v>
      </c>
      <c r="G66" s="12" t="s">
        <v>34</v>
      </c>
      <c r="H66" s="10">
        <v>1</v>
      </c>
      <c r="I66" s="11">
        <v>25405000000</v>
      </c>
      <c r="J66" s="10" t="s">
        <v>31</v>
      </c>
      <c r="K66" s="50">
        <v>1470</v>
      </c>
      <c r="L66" s="28">
        <v>42491</v>
      </c>
      <c r="M66" s="43">
        <v>42552</v>
      </c>
      <c r="N66" s="26" t="s">
        <v>33</v>
      </c>
      <c r="O66" s="10" t="s">
        <v>37</v>
      </c>
    </row>
    <row r="67" spans="1:15" ht="54.75">
      <c r="A67" s="18">
        <v>51</v>
      </c>
      <c r="B67" s="27" t="s">
        <v>230</v>
      </c>
      <c r="C67" s="27" t="s">
        <v>230</v>
      </c>
      <c r="D67" s="9" t="s">
        <v>231</v>
      </c>
      <c r="E67" s="12" t="s">
        <v>35</v>
      </c>
      <c r="F67" s="10">
        <v>876</v>
      </c>
      <c r="G67" s="12" t="s">
        <v>48</v>
      </c>
      <c r="H67" s="10">
        <v>1</v>
      </c>
      <c r="I67" s="11">
        <v>25405000000</v>
      </c>
      <c r="J67" s="10" t="s">
        <v>31</v>
      </c>
      <c r="K67" s="50">
        <v>18466.693200000002</v>
      </c>
      <c r="L67" s="28">
        <v>42552</v>
      </c>
      <c r="M67" s="43">
        <v>43647</v>
      </c>
      <c r="N67" s="26" t="s">
        <v>100</v>
      </c>
      <c r="O67" s="10" t="s">
        <v>32</v>
      </c>
    </row>
    <row r="68" spans="1:15" ht="56.25">
      <c r="A68" s="18">
        <v>52</v>
      </c>
      <c r="B68" s="27" t="s">
        <v>99</v>
      </c>
      <c r="C68" s="27" t="s">
        <v>99</v>
      </c>
      <c r="D68" s="9" t="s">
        <v>236</v>
      </c>
      <c r="E68" s="12" t="s">
        <v>35</v>
      </c>
      <c r="F68" s="10">
        <v>876</v>
      </c>
      <c r="G68" s="12" t="s">
        <v>48</v>
      </c>
      <c r="H68" s="10">
        <v>1</v>
      </c>
      <c r="I68" s="11">
        <v>25405000000</v>
      </c>
      <c r="J68" s="10" t="s">
        <v>31</v>
      </c>
      <c r="K68" s="50">
        <v>2389.8323500000001</v>
      </c>
      <c r="L68" s="28">
        <v>42583</v>
      </c>
      <c r="M68" s="43">
        <v>42644</v>
      </c>
      <c r="N68" s="26" t="s">
        <v>36</v>
      </c>
      <c r="O68" s="10" t="s">
        <v>37</v>
      </c>
    </row>
    <row r="69" spans="1:15" ht="54.75">
      <c r="A69" s="18">
        <v>53</v>
      </c>
      <c r="B69" s="27" t="s">
        <v>85</v>
      </c>
      <c r="C69" s="27" t="s">
        <v>238</v>
      </c>
      <c r="D69" s="9" t="s">
        <v>237</v>
      </c>
      <c r="E69" s="12" t="s">
        <v>243</v>
      </c>
      <c r="F69" s="10">
        <v>796</v>
      </c>
      <c r="G69" s="12" t="s">
        <v>34</v>
      </c>
      <c r="H69" s="10">
        <v>2</v>
      </c>
      <c r="I69" s="11">
        <v>25405000000</v>
      </c>
      <c r="J69" s="10" t="s">
        <v>31</v>
      </c>
      <c r="K69" s="50">
        <v>1183.9000000000001</v>
      </c>
      <c r="L69" s="28">
        <v>42583</v>
      </c>
      <c r="M69" s="43">
        <v>42583</v>
      </c>
      <c r="N69" s="12" t="s">
        <v>36</v>
      </c>
      <c r="O69" s="10" t="s">
        <v>37</v>
      </c>
    </row>
    <row r="70" spans="1:15" ht="56.25">
      <c r="A70" s="18">
        <v>54</v>
      </c>
      <c r="B70" s="27" t="s">
        <v>239</v>
      </c>
      <c r="C70" s="27" t="s">
        <v>239</v>
      </c>
      <c r="D70" s="9" t="s">
        <v>240</v>
      </c>
      <c r="E70" s="12" t="s">
        <v>35</v>
      </c>
      <c r="F70" s="10">
        <v>876</v>
      </c>
      <c r="G70" s="12" t="s">
        <v>48</v>
      </c>
      <c r="H70" s="10">
        <v>1</v>
      </c>
      <c r="I70" s="11">
        <v>25405000000</v>
      </c>
      <c r="J70" s="10" t="s">
        <v>31</v>
      </c>
      <c r="K70" s="50">
        <v>1087.5250000000001</v>
      </c>
      <c r="L70" s="28">
        <v>42583</v>
      </c>
      <c r="M70" s="43">
        <v>42614</v>
      </c>
      <c r="N70" s="12" t="s">
        <v>100</v>
      </c>
      <c r="O70" s="10" t="s">
        <v>32</v>
      </c>
    </row>
    <row r="71" spans="1:15" ht="56.25">
      <c r="A71" s="18">
        <v>55</v>
      </c>
      <c r="B71" s="27" t="s">
        <v>217</v>
      </c>
      <c r="C71" s="27" t="s">
        <v>217</v>
      </c>
      <c r="D71" s="9" t="s">
        <v>244</v>
      </c>
      <c r="E71" s="12" t="s">
        <v>35</v>
      </c>
      <c r="F71" s="10">
        <v>876</v>
      </c>
      <c r="G71" s="12" t="s">
        <v>48</v>
      </c>
      <c r="H71" s="10">
        <v>1</v>
      </c>
      <c r="I71" s="11">
        <v>25405000000</v>
      </c>
      <c r="J71" s="10" t="s">
        <v>31</v>
      </c>
      <c r="K71" s="50">
        <v>541.40138000000002</v>
      </c>
      <c r="L71" s="28">
        <v>42583</v>
      </c>
      <c r="M71" s="43">
        <v>42614</v>
      </c>
      <c r="N71" s="12" t="s">
        <v>33</v>
      </c>
      <c r="O71" s="10" t="s">
        <v>32</v>
      </c>
    </row>
    <row r="72" spans="1:15" ht="54.75">
      <c r="A72" s="18">
        <v>56</v>
      </c>
      <c r="B72" s="32" t="s">
        <v>187</v>
      </c>
      <c r="C72" s="32" t="s">
        <v>186</v>
      </c>
      <c r="D72" s="9" t="s">
        <v>219</v>
      </c>
      <c r="E72" s="26" t="s">
        <v>182</v>
      </c>
      <c r="F72" s="25">
        <v>18</v>
      </c>
      <c r="G72" s="26" t="s">
        <v>183</v>
      </c>
      <c r="H72" s="10">
        <v>380.8</v>
      </c>
      <c r="I72" s="11">
        <v>25405000000</v>
      </c>
      <c r="J72" s="10" t="s">
        <v>31</v>
      </c>
      <c r="K72" s="50">
        <v>884.04624000000001</v>
      </c>
      <c r="L72" s="28">
        <v>42583</v>
      </c>
      <c r="M72" s="43">
        <v>42583</v>
      </c>
      <c r="N72" s="26" t="s">
        <v>195</v>
      </c>
      <c r="O72" s="10" t="s">
        <v>32</v>
      </c>
    </row>
    <row r="77" spans="1:15" ht="69.75" customHeight="1">
      <c r="A77" s="63" t="s">
        <v>73</v>
      </c>
      <c r="B77" s="63"/>
      <c r="C77" s="63"/>
      <c r="D77" s="63"/>
      <c r="E77" s="63"/>
      <c r="F77" s="63"/>
      <c r="G77" s="63"/>
      <c r="H77" s="63"/>
      <c r="I77" s="20"/>
      <c r="J77" s="64" t="s">
        <v>49</v>
      </c>
      <c r="K77" s="64"/>
      <c r="L77" s="65" t="s">
        <v>74</v>
      </c>
      <c r="M77" s="65"/>
      <c r="N77" s="65"/>
      <c r="O77" s="65"/>
    </row>
  </sheetData>
  <mergeCells count="32">
    <mergeCell ref="A2:O2"/>
    <mergeCell ref="A3:O3"/>
    <mergeCell ref="A5:E5"/>
    <mergeCell ref="F5:O5"/>
    <mergeCell ref="A6:E6"/>
    <mergeCell ref="F6:O6"/>
    <mergeCell ref="E14:E15"/>
    <mergeCell ref="F14:G14"/>
    <mergeCell ref="H14:H15"/>
    <mergeCell ref="I14:J14"/>
    <mergeCell ref="A7:E7"/>
    <mergeCell ref="F7:O7"/>
    <mergeCell ref="A8:E8"/>
    <mergeCell ref="F8:O8"/>
    <mergeCell ref="A9:E9"/>
    <mergeCell ref="F9:O9"/>
    <mergeCell ref="A77:H77"/>
    <mergeCell ref="J77:K77"/>
    <mergeCell ref="L77:O77"/>
    <mergeCell ref="K14:K15"/>
    <mergeCell ref="A10:E10"/>
    <mergeCell ref="F10:O10"/>
    <mergeCell ref="A11:E11"/>
    <mergeCell ref="F11:O11"/>
    <mergeCell ref="A13:A15"/>
    <mergeCell ref="B13:B15"/>
    <mergeCell ref="C13:C15"/>
    <mergeCell ref="D13:M13"/>
    <mergeCell ref="N13:N15"/>
    <mergeCell ref="O13:O14"/>
    <mergeCell ref="L14:M14"/>
    <mergeCell ref="D14:D15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scale="88" orientation="landscape" r:id="rId2"/>
  <colBreaks count="1" manualBreakCount="1">
    <brk id="15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5"/>
  <sheetViews>
    <sheetView topLeftCell="A31" workbookViewId="0">
      <selection activeCell="V11" sqref="V11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3.5703125" customWidth="1"/>
    <col min="6" max="6" width="4.28515625" customWidth="1"/>
    <col min="7" max="7" width="7" customWidth="1"/>
    <col min="8" max="8" width="9.85546875" customWidth="1"/>
    <col min="9" max="9" width="5.85546875" style="42" customWidth="1"/>
    <col min="10" max="10" width="8.85546875" style="19" customWidth="1"/>
    <col min="11" max="11" width="12.85546875" customWidth="1"/>
    <col min="12" max="12" width="10.5703125" customWidth="1"/>
    <col min="13" max="14" width="10.42578125" customWidth="1"/>
    <col min="15" max="15" width="14.42578125" customWidth="1"/>
    <col min="16" max="16" width="14.28515625" style="44" customWidth="1"/>
  </cols>
  <sheetData>
    <row r="2" spans="1:15" ht="16.5">
      <c r="A2" s="100" t="s">
        <v>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.75">
      <c r="A3" s="91" t="s">
        <v>109</v>
      </c>
      <c r="B3" s="91"/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5">
      <c r="A5" s="93" t="s">
        <v>15</v>
      </c>
      <c r="B5" s="94"/>
      <c r="C5" s="94"/>
      <c r="D5" s="94"/>
      <c r="E5" s="95"/>
      <c r="F5" s="96" t="s">
        <v>23</v>
      </c>
      <c r="G5" s="97"/>
      <c r="H5" s="97"/>
      <c r="I5" s="97"/>
      <c r="J5" s="97"/>
      <c r="K5" s="97"/>
      <c r="L5" s="97"/>
      <c r="M5" s="97"/>
      <c r="N5" s="97"/>
      <c r="O5" s="98"/>
    </row>
    <row r="6" spans="1:15">
      <c r="A6" s="68" t="s">
        <v>16</v>
      </c>
      <c r="B6" s="68"/>
      <c r="C6" s="68"/>
      <c r="D6" s="68"/>
      <c r="E6" s="68"/>
      <c r="F6" s="69" t="s">
        <v>24</v>
      </c>
      <c r="G6" s="70"/>
      <c r="H6" s="70"/>
      <c r="I6" s="70"/>
      <c r="J6" s="70"/>
      <c r="K6" s="70"/>
      <c r="L6" s="70"/>
      <c r="M6" s="70"/>
      <c r="N6" s="70"/>
      <c r="O6" s="71"/>
    </row>
    <row r="7" spans="1:15">
      <c r="A7" s="68" t="s">
        <v>17</v>
      </c>
      <c r="B7" s="68"/>
      <c r="C7" s="68"/>
      <c r="D7" s="68"/>
      <c r="E7" s="68"/>
      <c r="F7" s="69" t="s">
        <v>25</v>
      </c>
      <c r="G7" s="70"/>
      <c r="H7" s="70"/>
      <c r="I7" s="70"/>
      <c r="J7" s="70"/>
      <c r="K7" s="70"/>
      <c r="L7" s="70"/>
      <c r="M7" s="70"/>
      <c r="N7" s="70"/>
      <c r="O7" s="71"/>
    </row>
    <row r="8" spans="1:15">
      <c r="A8" s="68" t="s">
        <v>18</v>
      </c>
      <c r="B8" s="68"/>
      <c r="C8" s="68"/>
      <c r="D8" s="68"/>
      <c r="E8" s="68"/>
      <c r="F8" s="87" t="s">
        <v>26</v>
      </c>
      <c r="G8" s="88"/>
      <c r="H8" s="88"/>
      <c r="I8" s="88"/>
      <c r="J8" s="88"/>
      <c r="K8" s="88"/>
      <c r="L8" s="88"/>
      <c r="M8" s="88"/>
      <c r="N8" s="88"/>
      <c r="O8" s="89"/>
    </row>
    <row r="9" spans="1:15">
      <c r="A9" s="68" t="s">
        <v>19</v>
      </c>
      <c r="B9" s="68"/>
      <c r="C9" s="68"/>
      <c r="D9" s="68"/>
      <c r="E9" s="68"/>
      <c r="F9" s="69" t="s">
        <v>27</v>
      </c>
      <c r="G9" s="70"/>
      <c r="H9" s="70"/>
      <c r="I9" s="70"/>
      <c r="J9" s="70"/>
      <c r="K9" s="70"/>
      <c r="L9" s="70"/>
      <c r="M9" s="70"/>
      <c r="N9" s="70"/>
      <c r="O9" s="71"/>
    </row>
    <row r="10" spans="1:15">
      <c r="A10" s="68" t="s">
        <v>20</v>
      </c>
      <c r="B10" s="68"/>
      <c r="C10" s="68"/>
      <c r="D10" s="68"/>
      <c r="E10" s="68"/>
      <c r="F10" s="69" t="s">
        <v>28</v>
      </c>
      <c r="G10" s="70"/>
      <c r="H10" s="70"/>
      <c r="I10" s="70"/>
      <c r="J10" s="70"/>
      <c r="K10" s="70"/>
      <c r="L10" s="70"/>
      <c r="M10" s="70"/>
      <c r="N10" s="70"/>
      <c r="O10" s="71"/>
    </row>
    <row r="11" spans="1:15">
      <c r="A11" s="68" t="s">
        <v>21</v>
      </c>
      <c r="B11" s="68"/>
      <c r="C11" s="68"/>
      <c r="D11" s="68"/>
      <c r="E11" s="68"/>
      <c r="F11" s="69" t="s">
        <v>29</v>
      </c>
      <c r="G11" s="70"/>
      <c r="H11" s="70"/>
      <c r="I11" s="70"/>
      <c r="J11" s="70"/>
      <c r="K11" s="70"/>
      <c r="L11" s="70"/>
      <c r="M11" s="70"/>
      <c r="N11" s="70"/>
      <c r="O11" s="71"/>
    </row>
    <row r="12" spans="1:15">
      <c r="A12" s="22"/>
      <c r="B12" s="3"/>
      <c r="C12" s="3"/>
      <c r="D12" s="4"/>
      <c r="E12" s="4"/>
      <c r="F12" s="4"/>
      <c r="G12" s="4"/>
      <c r="H12" s="4"/>
      <c r="I12" s="16"/>
      <c r="J12" s="16"/>
      <c r="K12" s="4"/>
      <c r="L12" s="4"/>
      <c r="M12" s="4"/>
      <c r="N12" s="2"/>
      <c r="O12" s="2"/>
    </row>
    <row r="13" spans="1:15">
      <c r="A13" s="72" t="s">
        <v>0</v>
      </c>
      <c r="B13" s="73" t="s">
        <v>94</v>
      </c>
      <c r="C13" s="73" t="s">
        <v>52</v>
      </c>
      <c r="D13" s="76" t="s">
        <v>1</v>
      </c>
      <c r="E13" s="77"/>
      <c r="F13" s="77"/>
      <c r="G13" s="77"/>
      <c r="H13" s="77"/>
      <c r="I13" s="77"/>
      <c r="J13" s="77"/>
      <c r="K13" s="77"/>
      <c r="L13" s="77"/>
      <c r="M13" s="78"/>
      <c r="N13" s="73" t="s">
        <v>2</v>
      </c>
      <c r="O13" s="79" t="s">
        <v>3</v>
      </c>
    </row>
    <row r="14" spans="1:15" ht="78.75" customHeight="1">
      <c r="A14" s="72"/>
      <c r="B14" s="74"/>
      <c r="C14" s="74"/>
      <c r="D14" s="79" t="s">
        <v>4</v>
      </c>
      <c r="E14" s="79" t="s">
        <v>5</v>
      </c>
      <c r="F14" s="81" t="s">
        <v>6</v>
      </c>
      <c r="G14" s="82"/>
      <c r="H14" s="79" t="s">
        <v>7</v>
      </c>
      <c r="I14" s="85" t="s">
        <v>30</v>
      </c>
      <c r="J14" s="86"/>
      <c r="K14" s="66" t="s">
        <v>104</v>
      </c>
      <c r="L14" s="81" t="s">
        <v>8</v>
      </c>
      <c r="M14" s="82"/>
      <c r="N14" s="74"/>
      <c r="O14" s="80"/>
    </row>
    <row r="15" spans="1:15" ht="88.5" customHeight="1">
      <c r="A15" s="72"/>
      <c r="B15" s="75"/>
      <c r="C15" s="75"/>
      <c r="D15" s="83"/>
      <c r="E15" s="84"/>
      <c r="F15" s="5" t="s">
        <v>9</v>
      </c>
      <c r="G15" s="5" t="s">
        <v>10</v>
      </c>
      <c r="H15" s="80"/>
      <c r="I15" s="17" t="s">
        <v>11</v>
      </c>
      <c r="J15" s="17" t="s">
        <v>10</v>
      </c>
      <c r="K15" s="67"/>
      <c r="L15" s="6" t="s">
        <v>12</v>
      </c>
      <c r="M15" s="40" t="s">
        <v>13</v>
      </c>
      <c r="N15" s="75"/>
      <c r="O15" s="7" t="s">
        <v>14</v>
      </c>
    </row>
    <row r="16" spans="1:15">
      <c r="A16" s="18">
        <v>1</v>
      </c>
      <c r="B16" s="8">
        <v>2</v>
      </c>
      <c r="C16" s="8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18">
        <v>9</v>
      </c>
      <c r="J16" s="18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</row>
    <row r="17" spans="1:16" ht="54.75">
      <c r="A17" s="10">
        <v>1</v>
      </c>
      <c r="B17" s="14" t="s">
        <v>51</v>
      </c>
      <c r="C17" s="14" t="s">
        <v>51</v>
      </c>
      <c r="D17" s="9" t="s">
        <v>58</v>
      </c>
      <c r="E17" s="9" t="s">
        <v>50</v>
      </c>
      <c r="F17" s="10">
        <v>796</v>
      </c>
      <c r="G17" s="10" t="s">
        <v>34</v>
      </c>
      <c r="H17" s="10">
        <v>1</v>
      </c>
      <c r="I17" s="11">
        <v>25405000000</v>
      </c>
      <c r="J17" s="10" t="s">
        <v>31</v>
      </c>
      <c r="K17" s="30">
        <f>673.25*1.18</f>
        <v>794.43499999999995</v>
      </c>
      <c r="L17" s="10" t="s">
        <v>39</v>
      </c>
      <c r="M17" s="10" t="s">
        <v>46</v>
      </c>
      <c r="N17" s="12" t="s">
        <v>33</v>
      </c>
      <c r="O17" s="10" t="s">
        <v>32</v>
      </c>
      <c r="P17" s="44" t="s">
        <v>136</v>
      </c>
    </row>
    <row r="18" spans="1:16" ht="54.75">
      <c r="A18" s="10">
        <v>2</v>
      </c>
      <c r="B18" s="11" t="s">
        <v>95</v>
      </c>
      <c r="C18" s="11" t="s">
        <v>81</v>
      </c>
      <c r="D18" s="9" t="s">
        <v>130</v>
      </c>
      <c r="E18" s="9" t="s">
        <v>63</v>
      </c>
      <c r="F18" s="10">
        <v>796</v>
      </c>
      <c r="G18" s="10" t="s">
        <v>34</v>
      </c>
      <c r="H18" s="10">
        <v>1</v>
      </c>
      <c r="I18" s="11">
        <v>25405000000</v>
      </c>
      <c r="J18" s="10" t="s">
        <v>31</v>
      </c>
      <c r="K18" s="30">
        <f>112.17*1.18</f>
        <v>132.36060000000001</v>
      </c>
      <c r="L18" s="10" t="s">
        <v>43</v>
      </c>
      <c r="M18" s="10" t="s">
        <v>41</v>
      </c>
      <c r="N18" s="12" t="s">
        <v>33</v>
      </c>
      <c r="O18" s="10" t="s">
        <v>32</v>
      </c>
      <c r="P18" s="44" t="s">
        <v>137</v>
      </c>
    </row>
    <row r="19" spans="1:16" ht="54.75">
      <c r="A19" s="10">
        <v>3</v>
      </c>
      <c r="B19" s="11" t="s">
        <v>95</v>
      </c>
      <c r="C19" s="11" t="s">
        <v>81</v>
      </c>
      <c r="D19" s="9" t="s">
        <v>65</v>
      </c>
      <c r="E19" s="9" t="s">
        <v>64</v>
      </c>
      <c r="F19" s="10">
        <v>796</v>
      </c>
      <c r="G19" s="10" t="s">
        <v>34</v>
      </c>
      <c r="H19" s="10">
        <v>1</v>
      </c>
      <c r="I19" s="11">
        <v>25405000000</v>
      </c>
      <c r="J19" s="10" t="s">
        <v>31</v>
      </c>
      <c r="K19" s="30">
        <f>199.33*1.18</f>
        <v>235.20940000000002</v>
      </c>
      <c r="L19" s="10" t="s">
        <v>38</v>
      </c>
      <c r="M19" s="10" t="s">
        <v>47</v>
      </c>
      <c r="N19" s="12" t="s">
        <v>33</v>
      </c>
      <c r="O19" s="10" t="s">
        <v>32</v>
      </c>
      <c r="P19" s="44" t="s">
        <v>138</v>
      </c>
    </row>
    <row r="20" spans="1:16" ht="54.75">
      <c r="A20" s="10">
        <v>4</v>
      </c>
      <c r="B20" s="11" t="s">
        <v>95</v>
      </c>
      <c r="C20" s="11" t="s">
        <v>81</v>
      </c>
      <c r="D20" s="9" t="s">
        <v>59</v>
      </c>
      <c r="E20" s="9" t="s">
        <v>35</v>
      </c>
      <c r="F20" s="10">
        <v>796</v>
      </c>
      <c r="G20" s="10" t="s">
        <v>34</v>
      </c>
      <c r="H20" s="10">
        <v>10</v>
      </c>
      <c r="I20" s="11">
        <v>25405000000</v>
      </c>
      <c r="J20" s="10" t="s">
        <v>31</v>
      </c>
      <c r="K20" s="30">
        <f>265.03*1.18</f>
        <v>312.73539999999997</v>
      </c>
      <c r="L20" s="10" t="s">
        <v>38</v>
      </c>
      <c r="M20" s="10" t="s">
        <v>43</v>
      </c>
      <c r="N20" s="12" t="s">
        <v>33</v>
      </c>
      <c r="O20" s="10" t="s">
        <v>32</v>
      </c>
      <c r="P20" s="44" t="s">
        <v>139</v>
      </c>
    </row>
    <row r="21" spans="1:16" ht="54.75">
      <c r="A21" s="10">
        <v>5</v>
      </c>
      <c r="B21" s="11" t="s">
        <v>95</v>
      </c>
      <c r="C21" s="11" t="s">
        <v>81</v>
      </c>
      <c r="D21" s="9" t="s">
        <v>67</v>
      </c>
      <c r="E21" s="9" t="s">
        <v>66</v>
      </c>
      <c r="F21" s="10">
        <v>796</v>
      </c>
      <c r="G21" s="23" t="s">
        <v>34</v>
      </c>
      <c r="H21" s="10" t="s">
        <v>53</v>
      </c>
      <c r="I21" s="11">
        <v>25405000000</v>
      </c>
      <c r="J21" s="10" t="s">
        <v>31</v>
      </c>
      <c r="K21" s="30">
        <f>112.17*1.18</f>
        <v>132.36060000000001</v>
      </c>
      <c r="L21" s="10" t="s">
        <v>43</v>
      </c>
      <c r="M21" s="10" t="s">
        <v>39</v>
      </c>
      <c r="N21" s="12" t="s">
        <v>33</v>
      </c>
      <c r="O21" s="10" t="s">
        <v>32</v>
      </c>
      <c r="P21" s="44" t="s">
        <v>140</v>
      </c>
    </row>
    <row r="22" spans="1:16" ht="54.75">
      <c r="A22" s="10">
        <v>6</v>
      </c>
      <c r="B22" s="13" t="s">
        <v>83</v>
      </c>
      <c r="C22" s="13" t="s">
        <v>83</v>
      </c>
      <c r="D22" s="9" t="s">
        <v>60</v>
      </c>
      <c r="E22" s="24" t="s">
        <v>35</v>
      </c>
      <c r="F22" s="10">
        <v>796</v>
      </c>
      <c r="G22" s="10" t="s">
        <v>34</v>
      </c>
      <c r="H22" s="10">
        <v>10</v>
      </c>
      <c r="I22" s="11">
        <v>25405000000</v>
      </c>
      <c r="J22" s="10" t="s">
        <v>31</v>
      </c>
      <c r="K22" s="30">
        <f>118.98*1.18</f>
        <v>140.3964</v>
      </c>
      <c r="L22" s="10" t="s">
        <v>38</v>
      </c>
      <c r="M22" s="10" t="s">
        <v>43</v>
      </c>
      <c r="N22" s="12" t="s">
        <v>33</v>
      </c>
      <c r="O22" s="10" t="s">
        <v>32</v>
      </c>
      <c r="P22" s="44" t="s">
        <v>141</v>
      </c>
    </row>
    <row r="23" spans="1:16" ht="54.75">
      <c r="A23" s="10">
        <v>7</v>
      </c>
      <c r="B23" s="11" t="s">
        <v>96</v>
      </c>
      <c r="C23" s="11" t="s">
        <v>96</v>
      </c>
      <c r="D23" s="9" t="s">
        <v>57</v>
      </c>
      <c r="E23" s="24" t="s">
        <v>35</v>
      </c>
      <c r="F23" s="10">
        <v>796</v>
      </c>
      <c r="G23" s="10" t="s">
        <v>34</v>
      </c>
      <c r="H23" s="10">
        <v>10</v>
      </c>
      <c r="I23" s="11">
        <v>25405000000</v>
      </c>
      <c r="J23" s="10" t="s">
        <v>31</v>
      </c>
      <c r="K23" s="30">
        <f>273.49*1.18</f>
        <v>322.71819999999997</v>
      </c>
      <c r="L23" s="10" t="s">
        <v>40</v>
      </c>
      <c r="M23" s="10" t="s">
        <v>45</v>
      </c>
      <c r="N23" s="26" t="s">
        <v>36</v>
      </c>
      <c r="O23" s="25" t="s">
        <v>37</v>
      </c>
      <c r="P23" s="44" t="s">
        <v>142</v>
      </c>
    </row>
    <row r="24" spans="1:16" ht="54" customHeight="1">
      <c r="A24" s="10">
        <v>8</v>
      </c>
      <c r="B24" s="11" t="s">
        <v>93</v>
      </c>
      <c r="C24" s="11" t="s">
        <v>84</v>
      </c>
      <c r="D24" s="9" t="s">
        <v>54</v>
      </c>
      <c r="E24" s="9" t="s">
        <v>55</v>
      </c>
      <c r="F24" s="10">
        <v>166</v>
      </c>
      <c r="G24" s="12" t="s">
        <v>56</v>
      </c>
      <c r="H24" s="10">
        <v>18653</v>
      </c>
      <c r="I24" s="11">
        <v>25405000000</v>
      </c>
      <c r="J24" s="10" t="s">
        <v>31</v>
      </c>
      <c r="K24" s="30">
        <v>936.82</v>
      </c>
      <c r="L24" s="10" t="s">
        <v>44</v>
      </c>
      <c r="M24" s="10" t="s">
        <v>39</v>
      </c>
      <c r="N24" s="12" t="s">
        <v>33</v>
      </c>
      <c r="O24" s="10" t="s">
        <v>32</v>
      </c>
      <c r="P24" s="44" t="s">
        <v>143</v>
      </c>
    </row>
    <row r="25" spans="1:16" ht="54.75">
      <c r="A25" s="10">
        <v>9</v>
      </c>
      <c r="B25" s="11" t="s">
        <v>95</v>
      </c>
      <c r="C25" s="11" t="s">
        <v>81</v>
      </c>
      <c r="D25" s="9" t="s">
        <v>61</v>
      </c>
      <c r="E25" s="9" t="s">
        <v>62</v>
      </c>
      <c r="F25" s="10">
        <v>796</v>
      </c>
      <c r="G25" s="10" t="s">
        <v>34</v>
      </c>
      <c r="H25" s="10">
        <v>2</v>
      </c>
      <c r="I25" s="11">
        <v>25405000000</v>
      </c>
      <c r="J25" s="10" t="s">
        <v>31</v>
      </c>
      <c r="K25" s="30">
        <f>1131.13*1.18</f>
        <v>1334.7334000000001</v>
      </c>
      <c r="L25" s="10" t="s">
        <v>46</v>
      </c>
      <c r="M25" s="10" t="s">
        <v>40</v>
      </c>
      <c r="N25" s="12" t="s">
        <v>33</v>
      </c>
      <c r="O25" s="10" t="s">
        <v>32</v>
      </c>
      <c r="P25" s="44" t="s">
        <v>144</v>
      </c>
    </row>
    <row r="26" spans="1:16" ht="54.75">
      <c r="A26" s="10">
        <v>10</v>
      </c>
      <c r="B26" s="27" t="s">
        <v>85</v>
      </c>
      <c r="C26" s="27" t="s">
        <v>85</v>
      </c>
      <c r="D26" s="9" t="s">
        <v>68</v>
      </c>
      <c r="E26" s="37" t="s">
        <v>35</v>
      </c>
      <c r="F26" s="10">
        <v>796</v>
      </c>
      <c r="G26" s="10" t="s">
        <v>34</v>
      </c>
      <c r="H26" s="10">
        <v>1</v>
      </c>
      <c r="I26" s="11">
        <v>25405000000</v>
      </c>
      <c r="J26" s="10" t="s">
        <v>31</v>
      </c>
      <c r="K26" s="30">
        <f>885.35*1.18</f>
        <v>1044.713</v>
      </c>
      <c r="L26" s="10" t="s">
        <v>42</v>
      </c>
      <c r="M26" s="10" t="s">
        <v>46</v>
      </c>
      <c r="N26" s="26" t="s">
        <v>36</v>
      </c>
      <c r="O26" s="25" t="s">
        <v>37</v>
      </c>
      <c r="P26" s="44" t="s">
        <v>145</v>
      </c>
    </row>
    <row r="27" spans="1:16" ht="54.75">
      <c r="A27" s="10">
        <v>11</v>
      </c>
      <c r="B27" s="11" t="s">
        <v>95</v>
      </c>
      <c r="C27" s="11" t="s">
        <v>81</v>
      </c>
      <c r="D27" s="9" t="s">
        <v>69</v>
      </c>
      <c r="E27" s="9" t="s">
        <v>70</v>
      </c>
      <c r="F27" s="10">
        <v>796</v>
      </c>
      <c r="G27" s="10" t="s">
        <v>34</v>
      </c>
      <c r="H27" s="10">
        <v>2</v>
      </c>
      <c r="I27" s="11">
        <v>25405000000</v>
      </c>
      <c r="J27" s="10" t="s">
        <v>31</v>
      </c>
      <c r="K27" s="30">
        <f>1032.88*1.18</f>
        <v>1218.7984000000001</v>
      </c>
      <c r="L27" s="10" t="s">
        <v>43</v>
      </c>
      <c r="M27" s="10" t="s">
        <v>41</v>
      </c>
      <c r="N27" s="12" t="s">
        <v>33</v>
      </c>
      <c r="O27" s="10" t="s">
        <v>32</v>
      </c>
      <c r="P27" s="44" t="s">
        <v>146</v>
      </c>
    </row>
    <row r="28" spans="1:16" ht="54.75">
      <c r="A28" s="10">
        <v>12</v>
      </c>
      <c r="B28" s="11" t="s">
        <v>96</v>
      </c>
      <c r="C28" s="11" t="s">
        <v>96</v>
      </c>
      <c r="D28" s="9" t="s">
        <v>135</v>
      </c>
      <c r="E28" s="37" t="s">
        <v>35</v>
      </c>
      <c r="F28" s="10">
        <v>796</v>
      </c>
      <c r="G28" s="10" t="s">
        <v>34</v>
      </c>
      <c r="H28" s="10">
        <v>1</v>
      </c>
      <c r="I28" s="11">
        <v>25405000000</v>
      </c>
      <c r="J28" s="10" t="s">
        <v>31</v>
      </c>
      <c r="K28" s="30">
        <f>182.72*1.18</f>
        <v>215.6096</v>
      </c>
      <c r="L28" s="10" t="s">
        <v>38</v>
      </c>
      <c r="M28" s="10" t="s">
        <v>44</v>
      </c>
      <c r="N28" s="26" t="s">
        <v>36</v>
      </c>
      <c r="O28" s="25" t="s">
        <v>37</v>
      </c>
      <c r="P28" s="44" t="s">
        <v>147</v>
      </c>
    </row>
    <row r="29" spans="1:16" ht="54.75">
      <c r="A29" s="10">
        <v>13</v>
      </c>
      <c r="B29" s="11" t="s">
        <v>95</v>
      </c>
      <c r="C29" s="11" t="s">
        <v>81</v>
      </c>
      <c r="D29" s="9" t="s">
        <v>69</v>
      </c>
      <c r="E29" s="9" t="s">
        <v>70</v>
      </c>
      <c r="F29" s="10">
        <v>796</v>
      </c>
      <c r="G29" s="10" t="s">
        <v>34</v>
      </c>
      <c r="H29" s="10">
        <v>4</v>
      </c>
      <c r="I29" s="11">
        <v>25405000000</v>
      </c>
      <c r="J29" s="10" t="s">
        <v>31</v>
      </c>
      <c r="K29" s="30">
        <f>3530.6*1.18</f>
        <v>4166.1079999999993</v>
      </c>
      <c r="L29" s="10" t="s">
        <v>47</v>
      </c>
      <c r="M29" s="10" t="s">
        <v>46</v>
      </c>
      <c r="N29" s="12" t="s">
        <v>33</v>
      </c>
      <c r="O29" s="10" t="s">
        <v>32</v>
      </c>
      <c r="P29" s="44" t="s">
        <v>148</v>
      </c>
    </row>
    <row r="30" spans="1:16" ht="54.75">
      <c r="A30" s="10">
        <v>14</v>
      </c>
      <c r="B30" s="11" t="s">
        <v>97</v>
      </c>
      <c r="C30" s="31" t="s">
        <v>88</v>
      </c>
      <c r="D30" s="9" t="s">
        <v>86</v>
      </c>
      <c r="E30" s="33" t="s">
        <v>71</v>
      </c>
      <c r="F30" s="10">
        <v>796</v>
      </c>
      <c r="G30" s="10" t="s">
        <v>34</v>
      </c>
      <c r="H30" s="10">
        <v>1</v>
      </c>
      <c r="I30" s="11">
        <v>25405000000</v>
      </c>
      <c r="J30" s="10" t="s">
        <v>31</v>
      </c>
      <c r="K30" s="30">
        <f>138.54*1.18</f>
        <v>163.47719999999998</v>
      </c>
      <c r="L30" s="10" t="s">
        <v>43</v>
      </c>
      <c r="M30" s="10" t="s">
        <v>47</v>
      </c>
      <c r="N30" s="12" t="s">
        <v>33</v>
      </c>
      <c r="O30" s="10" t="s">
        <v>32</v>
      </c>
      <c r="P30" s="44" t="s">
        <v>158</v>
      </c>
    </row>
    <row r="31" spans="1:16" ht="54.75">
      <c r="A31" s="10">
        <v>15</v>
      </c>
      <c r="B31" s="11" t="s">
        <v>51</v>
      </c>
      <c r="C31" s="11" t="s">
        <v>87</v>
      </c>
      <c r="D31" s="9" t="s">
        <v>72</v>
      </c>
      <c r="E31" s="37" t="s">
        <v>35</v>
      </c>
      <c r="F31" s="10">
        <v>796</v>
      </c>
      <c r="G31" s="10" t="s">
        <v>34</v>
      </c>
      <c r="H31" s="10">
        <v>6</v>
      </c>
      <c r="I31" s="11">
        <v>25405000000</v>
      </c>
      <c r="J31" s="10" t="s">
        <v>31</v>
      </c>
      <c r="K31" s="30">
        <f>3341.73*1.18</f>
        <v>3943.2413999999999</v>
      </c>
      <c r="L31" s="10" t="s">
        <v>39</v>
      </c>
      <c r="M31" s="10" t="s">
        <v>46</v>
      </c>
      <c r="N31" s="12" t="s">
        <v>33</v>
      </c>
      <c r="O31" s="10" t="s">
        <v>32</v>
      </c>
      <c r="P31" s="44" t="s">
        <v>159</v>
      </c>
    </row>
    <row r="32" spans="1:16" ht="67.5">
      <c r="A32" s="10">
        <v>16</v>
      </c>
      <c r="B32" s="11" t="s">
        <v>89</v>
      </c>
      <c r="C32" s="11" t="s">
        <v>89</v>
      </c>
      <c r="D32" s="9" t="s">
        <v>150</v>
      </c>
      <c r="E32" s="9" t="s">
        <v>131</v>
      </c>
      <c r="F32" s="10">
        <v>796</v>
      </c>
      <c r="G32" s="10" t="s">
        <v>34</v>
      </c>
      <c r="H32" s="10">
        <v>16</v>
      </c>
      <c r="I32" s="11">
        <v>25405000000</v>
      </c>
      <c r="J32" s="10" t="s">
        <v>31</v>
      </c>
      <c r="K32" s="30">
        <f>2230.61*1.18</f>
        <v>2632.1197999999999</v>
      </c>
      <c r="L32" s="10" t="s">
        <v>42</v>
      </c>
      <c r="M32" s="28">
        <v>42736</v>
      </c>
      <c r="N32" s="12" t="s">
        <v>33</v>
      </c>
      <c r="O32" s="10" t="s">
        <v>32</v>
      </c>
      <c r="P32" s="44" t="s">
        <v>149</v>
      </c>
    </row>
    <row r="33" spans="1:16" ht="81.75" customHeight="1">
      <c r="A33" s="10">
        <v>17</v>
      </c>
      <c r="B33" s="11" t="s">
        <v>89</v>
      </c>
      <c r="C33" s="11" t="s">
        <v>89</v>
      </c>
      <c r="D33" s="9" t="s">
        <v>151</v>
      </c>
      <c r="E33" s="37" t="s">
        <v>35</v>
      </c>
      <c r="F33" s="10">
        <v>796</v>
      </c>
      <c r="G33" s="10" t="s">
        <v>34</v>
      </c>
      <c r="H33" s="10">
        <v>5</v>
      </c>
      <c r="I33" s="11">
        <v>25405000000</v>
      </c>
      <c r="J33" s="10" t="s">
        <v>31</v>
      </c>
      <c r="K33" s="30">
        <f>329.49*1.18</f>
        <v>388.79820000000001</v>
      </c>
      <c r="L33" s="10" t="s">
        <v>38</v>
      </c>
      <c r="M33" s="10" t="s">
        <v>44</v>
      </c>
      <c r="N33" s="12" t="s">
        <v>33</v>
      </c>
      <c r="O33" s="10" t="s">
        <v>32</v>
      </c>
      <c r="P33" s="44" t="s">
        <v>152</v>
      </c>
    </row>
    <row r="34" spans="1:16" ht="81.75" customHeight="1">
      <c r="A34" s="10">
        <v>18</v>
      </c>
      <c r="B34" s="11" t="s">
        <v>96</v>
      </c>
      <c r="C34" s="11" t="s">
        <v>132</v>
      </c>
      <c r="D34" s="9" t="s">
        <v>123</v>
      </c>
      <c r="E34" s="37" t="s">
        <v>35</v>
      </c>
      <c r="F34" s="25">
        <v>876</v>
      </c>
      <c r="G34" s="29" t="s">
        <v>48</v>
      </c>
      <c r="H34" s="10">
        <v>2</v>
      </c>
      <c r="I34" s="11">
        <v>25405000000</v>
      </c>
      <c r="J34" s="10" t="s">
        <v>31</v>
      </c>
      <c r="K34" s="30">
        <f>2368.43*1.18</f>
        <v>2794.7473999999997</v>
      </c>
      <c r="L34" s="10" t="s">
        <v>42</v>
      </c>
      <c r="M34" s="28">
        <v>42767</v>
      </c>
      <c r="N34" s="12" t="s">
        <v>33</v>
      </c>
      <c r="O34" s="10" t="s">
        <v>32</v>
      </c>
      <c r="P34" s="44" t="s">
        <v>153</v>
      </c>
    </row>
    <row r="35" spans="1:16" ht="56.25">
      <c r="A35" s="10">
        <v>19</v>
      </c>
      <c r="B35" s="11" t="s">
        <v>95</v>
      </c>
      <c r="C35" s="11" t="s">
        <v>81</v>
      </c>
      <c r="D35" s="9" t="s">
        <v>154</v>
      </c>
      <c r="E35" s="37" t="s">
        <v>35</v>
      </c>
      <c r="F35" s="10">
        <v>796</v>
      </c>
      <c r="G35" s="10" t="s">
        <v>34</v>
      </c>
      <c r="H35" s="10">
        <v>2</v>
      </c>
      <c r="I35" s="11">
        <v>25405000000</v>
      </c>
      <c r="J35" s="10" t="s">
        <v>31</v>
      </c>
      <c r="K35" s="30">
        <f>1277.14*1.18</f>
        <v>1507.0252</v>
      </c>
      <c r="L35" s="10" t="s">
        <v>39</v>
      </c>
      <c r="M35" s="10" t="s">
        <v>42</v>
      </c>
      <c r="N35" s="12" t="s">
        <v>33</v>
      </c>
      <c r="O35" s="10" t="s">
        <v>32</v>
      </c>
      <c r="P35" s="44" t="s">
        <v>155</v>
      </c>
    </row>
    <row r="36" spans="1:16" ht="54.75">
      <c r="A36" s="10">
        <v>20</v>
      </c>
      <c r="B36" s="11" t="s">
        <v>99</v>
      </c>
      <c r="C36" s="11" t="s">
        <v>91</v>
      </c>
      <c r="D36" s="9" t="s">
        <v>75</v>
      </c>
      <c r="E36" s="37" t="s">
        <v>35</v>
      </c>
      <c r="F36" s="10">
        <v>796</v>
      </c>
      <c r="G36" s="10" t="s">
        <v>34</v>
      </c>
      <c r="H36" s="10">
        <v>2</v>
      </c>
      <c r="I36" s="11">
        <v>25405000000</v>
      </c>
      <c r="J36" s="10" t="s">
        <v>31</v>
      </c>
      <c r="K36" s="30">
        <f>101.06*1.18</f>
        <v>119.2508</v>
      </c>
      <c r="L36" s="10" t="s">
        <v>40</v>
      </c>
      <c r="M36" s="10" t="s">
        <v>45</v>
      </c>
      <c r="N36" s="12" t="s">
        <v>33</v>
      </c>
      <c r="O36" s="10" t="s">
        <v>32</v>
      </c>
      <c r="P36" s="44" t="s">
        <v>156</v>
      </c>
    </row>
    <row r="37" spans="1:16" ht="81.75" customHeight="1">
      <c r="A37" s="10">
        <v>21</v>
      </c>
      <c r="B37" s="11" t="s">
        <v>95</v>
      </c>
      <c r="C37" s="11" t="s">
        <v>81</v>
      </c>
      <c r="D37" s="9" t="s">
        <v>78</v>
      </c>
      <c r="E37" s="9" t="s">
        <v>77</v>
      </c>
      <c r="F37" s="10">
        <v>796</v>
      </c>
      <c r="G37" s="10" t="s">
        <v>34</v>
      </c>
      <c r="H37" s="10">
        <v>26</v>
      </c>
      <c r="I37" s="11">
        <v>25405000000</v>
      </c>
      <c r="J37" s="10" t="s">
        <v>31</v>
      </c>
      <c r="K37" s="30">
        <f>969.72*1.18</f>
        <v>1144.2696000000001</v>
      </c>
      <c r="L37" s="10" t="s">
        <v>76</v>
      </c>
      <c r="M37" s="10" t="s">
        <v>45</v>
      </c>
      <c r="N37" s="12" t="s">
        <v>33</v>
      </c>
      <c r="O37" s="10" t="s">
        <v>32</v>
      </c>
      <c r="P37" s="44" t="s">
        <v>157</v>
      </c>
    </row>
    <row r="38" spans="1:16" ht="81.75" customHeight="1">
      <c r="A38" s="10">
        <v>22</v>
      </c>
      <c r="B38" s="11" t="s">
        <v>51</v>
      </c>
      <c r="C38" s="11" t="s">
        <v>51</v>
      </c>
      <c r="D38" s="9" t="s">
        <v>79</v>
      </c>
      <c r="E38" s="9" t="s">
        <v>133</v>
      </c>
      <c r="F38" s="10">
        <v>796</v>
      </c>
      <c r="G38" s="10" t="s">
        <v>34</v>
      </c>
      <c r="H38" s="10">
        <v>8</v>
      </c>
      <c r="I38" s="11">
        <v>25405000000</v>
      </c>
      <c r="J38" s="10" t="s">
        <v>31</v>
      </c>
      <c r="K38" s="30">
        <f>(673.4+2970.93+1865.47+673.4+673.4+2155.46+673.4+810.03)*1.18</f>
        <v>12384.678199999998</v>
      </c>
      <c r="L38" s="10" t="s">
        <v>46</v>
      </c>
      <c r="M38" s="28">
        <v>42767</v>
      </c>
      <c r="N38" s="12" t="s">
        <v>33</v>
      </c>
      <c r="O38" s="10" t="s">
        <v>32</v>
      </c>
      <c r="P38" s="44" t="s">
        <v>162</v>
      </c>
    </row>
    <row r="39" spans="1:16" ht="81.75" customHeight="1">
      <c r="A39" s="10">
        <v>23</v>
      </c>
      <c r="B39" s="11" t="s">
        <v>51</v>
      </c>
      <c r="C39" s="11" t="s">
        <v>51</v>
      </c>
      <c r="D39" s="9" t="s">
        <v>79</v>
      </c>
      <c r="E39" s="9" t="s">
        <v>80</v>
      </c>
      <c r="F39" s="10">
        <v>796</v>
      </c>
      <c r="G39" s="10" t="s">
        <v>34</v>
      </c>
      <c r="H39" s="10">
        <v>2</v>
      </c>
      <c r="I39" s="11">
        <v>25405000000</v>
      </c>
      <c r="J39" s="10" t="s">
        <v>31</v>
      </c>
      <c r="K39" s="30">
        <f>(517.66+794.11)*1.18</f>
        <v>1547.8886</v>
      </c>
      <c r="L39" s="10" t="s">
        <v>40</v>
      </c>
      <c r="M39" s="10" t="s">
        <v>38</v>
      </c>
      <c r="N39" s="12" t="s">
        <v>33</v>
      </c>
      <c r="O39" s="10" t="s">
        <v>32</v>
      </c>
      <c r="P39" s="44" t="s">
        <v>160</v>
      </c>
    </row>
    <row r="40" spans="1:16" s="19" customFormat="1" ht="54.75">
      <c r="A40" s="10">
        <v>24</v>
      </c>
      <c r="B40" s="11" t="s">
        <v>51</v>
      </c>
      <c r="C40" s="11" t="s">
        <v>51</v>
      </c>
      <c r="D40" s="9" t="s">
        <v>79</v>
      </c>
      <c r="E40" s="33" t="s">
        <v>134</v>
      </c>
      <c r="F40" s="10">
        <v>796</v>
      </c>
      <c r="G40" s="10" t="s">
        <v>34</v>
      </c>
      <c r="H40" s="10">
        <v>1</v>
      </c>
      <c r="I40" s="11">
        <v>25405000000</v>
      </c>
      <c r="J40" s="10" t="s">
        <v>31</v>
      </c>
      <c r="K40" s="30">
        <f>673.4*1.18</f>
        <v>794.61199999999997</v>
      </c>
      <c r="L40" s="10" t="s">
        <v>39</v>
      </c>
      <c r="M40" s="10" t="s">
        <v>42</v>
      </c>
      <c r="N40" s="12" t="s">
        <v>33</v>
      </c>
      <c r="O40" s="10" t="s">
        <v>32</v>
      </c>
      <c r="P40" s="44" t="s">
        <v>161</v>
      </c>
    </row>
    <row r="41" spans="1:16" s="19" customFormat="1" ht="81.75" customHeight="1">
      <c r="A41" s="10">
        <v>25</v>
      </c>
      <c r="B41" s="32" t="s">
        <v>98</v>
      </c>
      <c r="C41" s="11" t="s">
        <v>90</v>
      </c>
      <c r="D41" s="9" t="s">
        <v>126</v>
      </c>
      <c r="E41" s="33" t="s">
        <v>92</v>
      </c>
      <c r="F41" s="34">
        <v>876</v>
      </c>
      <c r="G41" s="33" t="s">
        <v>48</v>
      </c>
      <c r="H41" s="34">
        <v>1</v>
      </c>
      <c r="I41" s="11">
        <v>25405000000</v>
      </c>
      <c r="J41" s="10" t="s">
        <v>31</v>
      </c>
      <c r="K41" s="30">
        <f>6499.08*1.18</f>
        <v>7668.9143999999997</v>
      </c>
      <c r="L41" s="10" t="s">
        <v>43</v>
      </c>
      <c r="M41" s="10" t="s">
        <v>39</v>
      </c>
      <c r="N41" s="26" t="s">
        <v>100</v>
      </c>
      <c r="O41" s="25" t="s">
        <v>32</v>
      </c>
      <c r="P41" s="44" t="s">
        <v>163</v>
      </c>
    </row>
    <row r="42" spans="1:16" s="19" customFormat="1" ht="81.75" customHeight="1">
      <c r="A42" s="10">
        <v>26</v>
      </c>
      <c r="B42" s="11" t="s">
        <v>124</v>
      </c>
      <c r="C42" s="11" t="s">
        <v>125</v>
      </c>
      <c r="D42" s="9" t="s">
        <v>101</v>
      </c>
      <c r="E42" s="33" t="s">
        <v>92</v>
      </c>
      <c r="F42" s="34">
        <v>876</v>
      </c>
      <c r="G42" s="33" t="s">
        <v>48</v>
      </c>
      <c r="H42" s="10">
        <v>4</v>
      </c>
      <c r="I42" s="11">
        <v>25405000000</v>
      </c>
      <c r="J42" s="10" t="s">
        <v>31</v>
      </c>
      <c r="K42" s="30">
        <f>4665.98*1.18</f>
        <v>5505.8563999999988</v>
      </c>
      <c r="L42" s="35" t="s">
        <v>39</v>
      </c>
      <c r="M42" s="35" t="s">
        <v>46</v>
      </c>
      <c r="N42" s="36" t="s">
        <v>33</v>
      </c>
      <c r="O42" s="35" t="s">
        <v>32</v>
      </c>
      <c r="P42" s="44" t="s">
        <v>164</v>
      </c>
    </row>
    <row r="43" spans="1:16" s="19" customFormat="1" ht="84" customHeight="1">
      <c r="A43" s="10">
        <v>27</v>
      </c>
      <c r="B43" s="27" t="s">
        <v>99</v>
      </c>
      <c r="C43" s="11" t="s">
        <v>128</v>
      </c>
      <c r="D43" s="9" t="s">
        <v>127</v>
      </c>
      <c r="E43" s="33" t="s">
        <v>92</v>
      </c>
      <c r="F43" s="34">
        <v>876</v>
      </c>
      <c r="G43" s="33" t="s">
        <v>48</v>
      </c>
      <c r="H43" s="10">
        <v>2</v>
      </c>
      <c r="I43" s="11">
        <v>25405000000</v>
      </c>
      <c r="J43" s="10" t="s">
        <v>31</v>
      </c>
      <c r="K43" s="30">
        <f>211.23*1.18</f>
        <v>249.25139999999996</v>
      </c>
      <c r="L43" s="10" t="s">
        <v>39</v>
      </c>
      <c r="M43" s="10" t="s">
        <v>46</v>
      </c>
      <c r="N43" s="26" t="s">
        <v>100</v>
      </c>
      <c r="O43" s="35" t="s">
        <v>32</v>
      </c>
      <c r="P43" s="44" t="s">
        <v>165</v>
      </c>
    </row>
    <row r="44" spans="1:16" s="19" customFormat="1" ht="54.75">
      <c r="A44" s="10">
        <v>28</v>
      </c>
      <c r="B44" s="11" t="s">
        <v>96</v>
      </c>
      <c r="C44" s="11" t="s">
        <v>132</v>
      </c>
      <c r="D44" s="9" t="s">
        <v>102</v>
      </c>
      <c r="E44" s="25" t="s">
        <v>35</v>
      </c>
      <c r="F44" s="25">
        <v>876</v>
      </c>
      <c r="G44" s="29" t="s">
        <v>48</v>
      </c>
      <c r="H44" s="10">
        <v>2</v>
      </c>
      <c r="I44" s="11">
        <v>25405000000</v>
      </c>
      <c r="J44" s="10" t="s">
        <v>31</v>
      </c>
      <c r="K44" s="30">
        <f>2368.43*1.18</f>
        <v>2794.7473999999997</v>
      </c>
      <c r="L44" s="10" t="s">
        <v>42</v>
      </c>
      <c r="M44" s="28">
        <v>42767</v>
      </c>
      <c r="N44" s="36" t="s">
        <v>33</v>
      </c>
      <c r="O44" s="35" t="s">
        <v>32</v>
      </c>
      <c r="P44" s="44" t="s">
        <v>166</v>
      </c>
    </row>
    <row r="45" spans="1:16" s="19" customFormat="1" ht="67.5">
      <c r="A45" s="10">
        <v>29</v>
      </c>
      <c r="B45" s="38" t="s">
        <v>106</v>
      </c>
      <c r="C45" s="38" t="s">
        <v>106</v>
      </c>
      <c r="D45" s="9" t="s">
        <v>103</v>
      </c>
      <c r="E45" s="25" t="s">
        <v>35</v>
      </c>
      <c r="F45" s="34">
        <v>876</v>
      </c>
      <c r="G45" s="33" t="s">
        <v>48</v>
      </c>
      <c r="H45" s="34">
        <v>1</v>
      </c>
      <c r="I45" s="11">
        <v>25405000000</v>
      </c>
      <c r="J45" s="10" t="s">
        <v>31</v>
      </c>
      <c r="K45" s="30">
        <f>5688.94*1.18</f>
        <v>6712.9491999999991</v>
      </c>
      <c r="L45" s="10" t="s">
        <v>39</v>
      </c>
      <c r="M45" s="10" t="s">
        <v>46</v>
      </c>
      <c r="N45" s="36" t="s">
        <v>33</v>
      </c>
      <c r="O45" s="35" t="s">
        <v>32</v>
      </c>
      <c r="P45" s="44" t="s">
        <v>167</v>
      </c>
    </row>
    <row r="46" spans="1:16" s="19" customFormat="1" ht="66.75" customHeight="1">
      <c r="A46" s="10">
        <v>30</v>
      </c>
      <c r="B46" s="27" t="s">
        <v>99</v>
      </c>
      <c r="C46" s="11" t="s">
        <v>105</v>
      </c>
      <c r="D46" s="9" t="s">
        <v>82</v>
      </c>
      <c r="E46" s="25" t="s">
        <v>35</v>
      </c>
      <c r="F46" s="25">
        <v>876</v>
      </c>
      <c r="G46" s="26" t="s">
        <v>48</v>
      </c>
      <c r="H46" s="10">
        <v>1</v>
      </c>
      <c r="I46" s="11">
        <v>25405000000</v>
      </c>
      <c r="J46" s="10" t="s">
        <v>31</v>
      </c>
      <c r="K46" s="30">
        <f>4740.88*1.18</f>
        <v>5594.2384000000002</v>
      </c>
      <c r="L46" s="10" t="s">
        <v>38</v>
      </c>
      <c r="M46" s="10" t="s">
        <v>47</v>
      </c>
      <c r="N46" s="26" t="s">
        <v>36</v>
      </c>
      <c r="O46" s="25" t="s">
        <v>37</v>
      </c>
      <c r="P46" s="45" t="s">
        <v>110</v>
      </c>
    </row>
    <row r="47" spans="1:16" s="19" customFormat="1" ht="78.75">
      <c r="A47" s="10">
        <v>31</v>
      </c>
      <c r="B47" s="27" t="s">
        <v>108</v>
      </c>
      <c r="C47" s="27" t="s">
        <v>107</v>
      </c>
      <c r="D47" s="41" t="s">
        <v>168</v>
      </c>
      <c r="E47" s="25" t="s">
        <v>35</v>
      </c>
      <c r="F47" s="25">
        <v>876</v>
      </c>
      <c r="G47" s="26" t="s">
        <v>48</v>
      </c>
      <c r="H47" s="10">
        <v>1</v>
      </c>
      <c r="I47" s="11">
        <v>25405000000</v>
      </c>
      <c r="J47" s="10" t="s">
        <v>31</v>
      </c>
      <c r="K47" s="30">
        <f>9772.02*1.18</f>
        <v>11530.9836</v>
      </c>
      <c r="L47" s="10" t="s">
        <v>42</v>
      </c>
      <c r="M47" s="43">
        <v>42795</v>
      </c>
      <c r="N47" s="36" t="s">
        <v>33</v>
      </c>
      <c r="O47" s="35" t="s">
        <v>32</v>
      </c>
      <c r="P47" s="46" t="s">
        <v>111</v>
      </c>
    </row>
    <row r="48" spans="1:16" s="19" customFormat="1" ht="78.75">
      <c r="A48" s="10">
        <v>32</v>
      </c>
      <c r="B48" s="11" t="s">
        <v>96</v>
      </c>
      <c r="C48" s="11" t="s">
        <v>132</v>
      </c>
      <c r="D48" s="9" t="s">
        <v>122</v>
      </c>
      <c r="E48" s="25" t="s">
        <v>35</v>
      </c>
      <c r="F48" s="25">
        <v>876</v>
      </c>
      <c r="G48" s="26" t="s">
        <v>48</v>
      </c>
      <c r="H48" s="10">
        <v>2</v>
      </c>
      <c r="I48" s="11">
        <v>25405000000</v>
      </c>
      <c r="J48" s="10" t="s">
        <v>31</v>
      </c>
      <c r="K48" s="30">
        <f>1625.68*1.18</f>
        <v>1918.3024</v>
      </c>
      <c r="L48" s="10" t="s">
        <v>42</v>
      </c>
      <c r="M48" s="43">
        <v>42767</v>
      </c>
      <c r="N48" s="36" t="s">
        <v>33</v>
      </c>
      <c r="O48" s="35" t="s">
        <v>32</v>
      </c>
      <c r="P48" s="46" t="s">
        <v>112</v>
      </c>
    </row>
    <row r="49" spans="1:16" s="19" customFormat="1" ht="112.5">
      <c r="A49" s="10">
        <v>33</v>
      </c>
      <c r="B49" s="32" t="s">
        <v>98</v>
      </c>
      <c r="C49" s="11" t="s">
        <v>90</v>
      </c>
      <c r="D49" s="9" t="s">
        <v>121</v>
      </c>
      <c r="E49" s="25" t="s">
        <v>35</v>
      </c>
      <c r="F49" s="25">
        <v>876</v>
      </c>
      <c r="G49" s="26" t="s">
        <v>48</v>
      </c>
      <c r="H49" s="10">
        <v>1</v>
      </c>
      <c r="I49" s="11">
        <v>25405000000</v>
      </c>
      <c r="J49" s="10" t="s">
        <v>31</v>
      </c>
      <c r="K49" s="30">
        <f>5409.4*1.18</f>
        <v>6383.0919999999996</v>
      </c>
      <c r="L49" s="10" t="s">
        <v>46</v>
      </c>
      <c r="M49" s="43">
        <v>42826</v>
      </c>
      <c r="N49" s="26" t="s">
        <v>100</v>
      </c>
      <c r="O49" s="35" t="s">
        <v>32</v>
      </c>
      <c r="P49" s="46" t="s">
        <v>113</v>
      </c>
    </row>
    <row r="50" spans="1:16" s="19" customFormat="1" ht="112.5">
      <c r="A50" s="10">
        <v>34</v>
      </c>
      <c r="B50" s="32" t="s">
        <v>98</v>
      </c>
      <c r="C50" s="11" t="s">
        <v>90</v>
      </c>
      <c r="D50" s="9" t="s">
        <v>118</v>
      </c>
      <c r="E50" s="25" t="s">
        <v>35</v>
      </c>
      <c r="F50" s="25">
        <v>876</v>
      </c>
      <c r="G50" s="26" t="s">
        <v>48</v>
      </c>
      <c r="H50" s="10">
        <v>1</v>
      </c>
      <c r="I50" s="11">
        <v>25405000000</v>
      </c>
      <c r="J50" s="10" t="s">
        <v>31</v>
      </c>
      <c r="K50" s="30">
        <f>4646.36*1.18</f>
        <v>5482.7047999999995</v>
      </c>
      <c r="L50" s="10" t="s">
        <v>46</v>
      </c>
      <c r="M50" s="43">
        <v>42826</v>
      </c>
      <c r="N50" s="26" t="s">
        <v>100</v>
      </c>
      <c r="O50" s="35" t="s">
        <v>32</v>
      </c>
      <c r="P50" s="46" t="s">
        <v>114</v>
      </c>
    </row>
    <row r="51" spans="1:16" s="19" customFormat="1" ht="54.75">
      <c r="A51" s="10">
        <v>35</v>
      </c>
      <c r="B51" s="32" t="s">
        <v>98</v>
      </c>
      <c r="C51" s="11" t="s">
        <v>90</v>
      </c>
      <c r="D51" s="9" t="s">
        <v>119</v>
      </c>
      <c r="E51" s="25" t="s">
        <v>35</v>
      </c>
      <c r="F51" s="25">
        <v>876</v>
      </c>
      <c r="G51" s="26" t="s">
        <v>48</v>
      </c>
      <c r="H51" s="10">
        <v>1</v>
      </c>
      <c r="I51" s="11">
        <v>25405000000</v>
      </c>
      <c r="J51" s="10" t="s">
        <v>31</v>
      </c>
      <c r="K51" s="30">
        <f>3401.34*1.18</f>
        <v>4013.5812000000001</v>
      </c>
      <c r="L51" s="10" t="s">
        <v>39</v>
      </c>
      <c r="M51" s="43">
        <v>42736</v>
      </c>
      <c r="N51" s="26" t="s">
        <v>100</v>
      </c>
      <c r="O51" s="35" t="s">
        <v>32</v>
      </c>
      <c r="P51" s="46" t="s">
        <v>115</v>
      </c>
    </row>
    <row r="52" spans="1:16" s="19" customFormat="1" ht="70.5" customHeight="1">
      <c r="A52" s="10">
        <v>36</v>
      </c>
      <c r="B52" s="32" t="s">
        <v>98</v>
      </c>
      <c r="C52" s="11" t="s">
        <v>90</v>
      </c>
      <c r="D52" s="9" t="s">
        <v>120</v>
      </c>
      <c r="E52" s="25" t="s">
        <v>35</v>
      </c>
      <c r="F52" s="25">
        <v>877</v>
      </c>
      <c r="G52" s="26" t="s">
        <v>48</v>
      </c>
      <c r="H52" s="10">
        <v>1</v>
      </c>
      <c r="I52" s="11">
        <v>25405000000</v>
      </c>
      <c r="J52" s="10" t="s">
        <v>31</v>
      </c>
      <c r="K52" s="30">
        <f>4178.33*1.18</f>
        <v>4930.4294</v>
      </c>
      <c r="L52" s="10" t="s">
        <v>41</v>
      </c>
      <c r="M52" s="43">
        <v>42736</v>
      </c>
      <c r="N52" s="26" t="s">
        <v>100</v>
      </c>
      <c r="O52" s="25" t="s">
        <v>32</v>
      </c>
      <c r="P52" s="46" t="s">
        <v>116</v>
      </c>
    </row>
    <row r="53" spans="1:16" s="19" customFormat="1" ht="56.25">
      <c r="A53" s="10">
        <v>37</v>
      </c>
      <c r="B53" s="11" t="s">
        <v>96</v>
      </c>
      <c r="C53" s="11" t="s">
        <v>132</v>
      </c>
      <c r="D53" s="9" t="s">
        <v>129</v>
      </c>
      <c r="E53" s="25" t="s">
        <v>35</v>
      </c>
      <c r="F53" s="25">
        <v>878</v>
      </c>
      <c r="G53" s="26" t="s">
        <v>48</v>
      </c>
      <c r="H53" s="10">
        <v>2</v>
      </c>
      <c r="I53" s="11">
        <v>25405000000</v>
      </c>
      <c r="J53" s="10" t="s">
        <v>31</v>
      </c>
      <c r="K53" s="30">
        <f>1625.68*1.18</f>
        <v>1918.3024</v>
      </c>
      <c r="L53" s="10" t="s">
        <v>39</v>
      </c>
      <c r="M53" s="12" t="s">
        <v>46</v>
      </c>
      <c r="N53" s="26" t="s">
        <v>33</v>
      </c>
      <c r="O53" s="25" t="s">
        <v>32</v>
      </c>
      <c r="P53" s="46" t="s">
        <v>117</v>
      </c>
    </row>
    <row r="55" spans="1:16" ht="69.75" customHeight="1">
      <c r="A55" s="101" t="s">
        <v>73</v>
      </c>
      <c r="B55" s="101"/>
      <c r="C55" s="101"/>
      <c r="D55" s="101"/>
      <c r="E55" s="101"/>
      <c r="F55" s="101"/>
      <c r="G55" s="101"/>
      <c r="H55" s="101"/>
      <c r="I55" s="20"/>
      <c r="J55" s="99" t="s">
        <v>49</v>
      </c>
      <c r="K55" s="99"/>
      <c r="L55" s="102" t="s">
        <v>74</v>
      </c>
      <c r="M55" s="103"/>
      <c r="N55" s="103"/>
      <c r="O55" s="103"/>
    </row>
  </sheetData>
  <mergeCells count="32">
    <mergeCell ref="F8:O8"/>
    <mergeCell ref="N13:N15"/>
    <mergeCell ref="F9:O9"/>
    <mergeCell ref="A55:H55"/>
    <mergeCell ref="L55:O55"/>
    <mergeCell ref="O13:O14"/>
    <mergeCell ref="D14:D15"/>
    <mergeCell ref="E14:E15"/>
    <mergeCell ref="F14:G14"/>
    <mergeCell ref="H14:H15"/>
    <mergeCell ref="I14:J14"/>
    <mergeCell ref="K14:K15"/>
    <mergeCell ref="L14:M14"/>
    <mergeCell ref="B13:B15"/>
    <mergeCell ref="C13:C15"/>
    <mergeCell ref="A13:A15"/>
    <mergeCell ref="A9:E9"/>
    <mergeCell ref="D13:M13"/>
    <mergeCell ref="F11:O11"/>
    <mergeCell ref="J55:K55"/>
    <mergeCell ref="A2:O2"/>
    <mergeCell ref="A3:O3"/>
    <mergeCell ref="A5:E5"/>
    <mergeCell ref="F5:O5"/>
    <mergeCell ref="A6:E6"/>
    <mergeCell ref="F6:O6"/>
    <mergeCell ref="A10:E10"/>
    <mergeCell ref="F10:O10"/>
    <mergeCell ref="A11:E11"/>
    <mergeCell ref="A7:E7"/>
    <mergeCell ref="F7:O7"/>
    <mergeCell ref="A8:E8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paperSize="9" scale="88" orientation="landscape" r:id="rId2"/>
  <colBreaks count="1" manualBreakCount="1">
    <brk id="15" max="1048575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 (2)</vt:lpstr>
      <vt:lpstr>исх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zaksp1</dc:creator>
  <cp:lastModifiedBy>Бровченко</cp:lastModifiedBy>
  <cp:lastPrinted>2015-12-28T02:59:34Z</cp:lastPrinted>
  <dcterms:created xsi:type="dcterms:W3CDTF">2014-12-11T03:27:19Z</dcterms:created>
  <dcterms:modified xsi:type="dcterms:W3CDTF">2016-08-31T04:25:33Z</dcterms:modified>
</cp:coreProperties>
</file>